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friesp\Downloads\"/>
    </mc:Choice>
  </mc:AlternateContent>
  <xr:revisionPtr revIDLastSave="0" documentId="8_{51B82C2F-96BA-45BA-9C23-3190718CF16C}" xr6:coauthVersionLast="47" xr6:coauthVersionMax="47" xr10:uidLastSave="{00000000-0000-0000-0000-000000000000}"/>
  <bookViews>
    <workbookView xWindow="-57720" yWindow="-4830" windowWidth="29040" windowHeight="15840" activeTab="2" xr2:uid="{C730D701-8868-4CD7-818D-A092EB4BAA13}"/>
  </bookViews>
  <sheets>
    <sheet name="Rate Summary" sheetId="14" r:id="rId1"/>
    <sheet name="Rest of State - Brick Dev" sheetId="9" r:id="rId2"/>
    <sheet name="Geo Diff - Brick Dev" sheetId="13" r:id="rId3"/>
  </sheets>
  <definedNames>
    <definedName name="_xlnm._FilterDatabase" localSheetId="1" hidden="1">'Rest of State - Brick Dev'!$B$3:$AF$68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8" i="13" l="1"/>
  <c r="AJ37" i="13"/>
  <c r="AJ34" i="13"/>
  <c r="AJ33" i="13"/>
  <c r="AJ27" i="13"/>
  <c r="AJ26" i="13"/>
  <c r="AJ25" i="13"/>
  <c r="AJ23" i="13"/>
  <c r="AJ22" i="13"/>
  <c r="AJ19" i="13"/>
  <c r="AJ18" i="13"/>
  <c r="AJ17" i="13"/>
  <c r="AJ15" i="13"/>
  <c r="AJ14" i="13"/>
  <c r="AJ7" i="13"/>
  <c r="AJ6" i="13"/>
  <c r="AK29" i="13" l="1"/>
  <c r="AK30" i="13"/>
  <c r="AK28" i="13"/>
  <c r="AJ38" i="9"/>
  <c r="AJ37" i="9"/>
  <c r="AJ34" i="9"/>
  <c r="AJ33" i="9"/>
  <c r="AJ27" i="9"/>
  <c r="AJ26" i="9"/>
  <c r="AJ25" i="9"/>
  <c r="AJ23" i="9"/>
  <c r="AJ22" i="9"/>
  <c r="AJ19" i="9"/>
  <c r="AJ18" i="9"/>
  <c r="AJ17" i="9"/>
  <c r="AJ15" i="9"/>
  <c r="AJ14" i="9"/>
  <c r="AJ7" i="9"/>
  <c r="AJ6" i="9"/>
  <c r="D30" i="14" l="1"/>
  <c r="D28" i="14"/>
  <c r="D29" i="14"/>
  <c r="G29" i="14" l="1"/>
  <c r="G28" i="14"/>
  <c r="G30" i="14"/>
  <c r="AK30" i="9"/>
  <c r="C30" i="14" s="1"/>
  <c r="AK28" i="9"/>
  <c r="C28" i="14" s="1"/>
  <c r="AK29" i="9"/>
  <c r="C29" i="14" s="1"/>
  <c r="F30" i="14" l="1"/>
  <c r="F28" i="14"/>
  <c r="F29" i="14"/>
  <c r="H46" i="13" l="1"/>
  <c r="N46" i="13" s="1"/>
  <c r="H22" i="9"/>
  <c r="H36" i="13"/>
  <c r="N36" i="13" s="1"/>
  <c r="H48" i="13"/>
  <c r="H51" i="13"/>
  <c r="N51" i="13" s="1"/>
  <c r="H34" i="13"/>
  <c r="N34" i="13" s="1"/>
  <c r="H15" i="13"/>
  <c r="N15" i="13" s="1"/>
  <c r="H39" i="13"/>
  <c r="N39" i="13" s="1"/>
  <c r="H21" i="13"/>
  <c r="H47" i="9"/>
  <c r="H7" i="9"/>
  <c r="H40" i="9"/>
  <c r="H59" i="9"/>
  <c r="N59" i="9" s="1"/>
  <c r="H32" i="9"/>
  <c r="H8" i="9"/>
  <c r="H52" i="9"/>
  <c r="W52" i="9" s="1"/>
  <c r="H66" i="13"/>
  <c r="N66" i="13" s="1"/>
  <c r="H5" i="9"/>
  <c r="H59" i="13"/>
  <c r="W59" i="13" s="1"/>
  <c r="H20" i="9"/>
  <c r="H18" i="13"/>
  <c r="N18" i="13" s="1"/>
  <c r="H12" i="13"/>
  <c r="N12" i="13" s="1"/>
  <c r="H25" i="13"/>
  <c r="N25" i="13" s="1"/>
  <c r="H57" i="9"/>
  <c r="N57" i="9" s="1"/>
  <c r="H55" i="9"/>
  <c r="N55" i="9" s="1"/>
  <c r="H53" i="13"/>
  <c r="W53" i="13" s="1"/>
  <c r="H20" i="13"/>
  <c r="N20" i="13" s="1"/>
  <c r="H37" i="9"/>
  <c r="H35" i="13"/>
  <c r="N35" i="13" s="1"/>
  <c r="H54" i="9"/>
  <c r="N54" i="9" s="1"/>
  <c r="H66" i="9"/>
  <c r="N66" i="9" s="1"/>
  <c r="H52" i="13"/>
  <c r="W52" i="13" s="1"/>
  <c r="H38" i="13"/>
  <c r="N38" i="13" s="1"/>
  <c r="H14" i="13"/>
  <c r="N14" i="13" s="1"/>
  <c r="H27" i="9"/>
  <c r="H16" i="9"/>
  <c r="H24" i="13"/>
  <c r="N24" i="13" s="1"/>
  <c r="H24" i="9"/>
  <c r="H6" i="9"/>
  <c r="H53" i="9"/>
  <c r="W53" i="9" s="1"/>
  <c r="H42" i="9"/>
  <c r="H37" i="13"/>
  <c r="N37" i="13" s="1"/>
  <c r="H36" i="9"/>
  <c r="H50" i="13"/>
  <c r="H67" i="13"/>
  <c r="N67" i="13" s="1"/>
  <c r="H4" i="13"/>
  <c r="N4" i="13" s="1"/>
  <c r="H63" i="9"/>
  <c r="N63" i="9" s="1"/>
  <c r="H27" i="13"/>
  <c r="N27" i="13" s="1"/>
  <c r="H11" i="13"/>
  <c r="N11" i="13" s="1"/>
  <c r="H16" i="13"/>
  <c r="N16" i="13" s="1"/>
  <c r="H47" i="13"/>
  <c r="H54" i="13"/>
  <c r="N54" i="13" s="1"/>
  <c r="H62" i="13"/>
  <c r="W62" i="13" s="1"/>
  <c r="H62" i="9"/>
  <c r="W62" i="9" s="1"/>
  <c r="H21" i="9"/>
  <c r="H33" i="13"/>
  <c r="N33" i="13" s="1"/>
  <c r="H7" i="13"/>
  <c r="N7" i="13" s="1"/>
  <c r="H22" i="13"/>
  <c r="N22" i="13" s="1"/>
  <c r="H10" i="13"/>
  <c r="N10" i="13" s="1"/>
  <c r="H63" i="13"/>
  <c r="N63" i="13" s="1"/>
  <c r="H44" i="13"/>
  <c r="N44" i="13" s="1"/>
  <c r="H68" i="9"/>
  <c r="N68" i="9" s="1"/>
  <c r="H65" i="9"/>
  <c r="H40" i="13"/>
  <c r="N40" i="13" s="1"/>
  <c r="H13" i="13"/>
  <c r="N13" i="13" s="1"/>
  <c r="H49" i="13"/>
  <c r="H34" i="9"/>
  <c r="H50" i="9"/>
  <c r="H44" i="9"/>
  <c r="H56" i="13"/>
  <c r="N56" i="13" s="1"/>
  <c r="H60" i="9"/>
  <c r="N60" i="9" s="1"/>
  <c r="H64" i="13"/>
  <c r="N64" i="13" s="1"/>
  <c r="H9" i="13"/>
  <c r="N9" i="13" s="1"/>
  <c r="H41" i="13"/>
  <c r="H48" i="9"/>
  <c r="H17" i="13"/>
  <c r="N17" i="13" s="1"/>
  <c r="H45" i="9"/>
  <c r="H32" i="13"/>
  <c r="N32" i="13" s="1"/>
  <c r="H67" i="9"/>
  <c r="W67" i="9" s="1"/>
  <c r="H65" i="13"/>
  <c r="N65" i="13" s="1"/>
  <c r="H6" i="13"/>
  <c r="N6" i="13" s="1"/>
  <c r="H49" i="9"/>
  <c r="H45" i="13"/>
  <c r="N45" i="13" s="1"/>
  <c r="H43" i="13"/>
  <c r="N43" i="13" s="1"/>
  <c r="H15" i="9"/>
  <c r="H12" i="9"/>
  <c r="H9" i="9"/>
  <c r="H57" i="13"/>
  <c r="N57" i="13" s="1"/>
  <c r="H17" i="9"/>
  <c r="H19" i="13"/>
  <c r="N19" i="13" s="1"/>
  <c r="H51" i="9"/>
  <c r="N51" i="9" s="1"/>
  <c r="H58" i="13"/>
  <c r="W58" i="13" s="1"/>
  <c r="H14" i="9"/>
  <c r="H25" i="9"/>
  <c r="H56" i="9"/>
  <c r="N56" i="9" s="1"/>
  <c r="H61" i="9"/>
  <c r="N61" i="9" s="1"/>
  <c r="H58" i="9"/>
  <c r="N58" i="9" s="1"/>
  <c r="H18" i="9"/>
  <c r="H8" i="13"/>
  <c r="N8" i="13" s="1"/>
  <c r="H68" i="13"/>
  <c r="W68" i="13" s="1"/>
  <c r="H60" i="13"/>
  <c r="N60" i="13" s="1"/>
  <c r="H31" i="13"/>
  <c r="N31" i="13" s="1"/>
  <c r="H23" i="13"/>
  <c r="N23" i="13" s="1"/>
  <c r="H33" i="9"/>
  <c r="H26" i="13"/>
  <c r="N26" i="13" s="1"/>
  <c r="H42" i="13"/>
  <c r="N42" i="13" s="1"/>
  <c r="H61" i="13"/>
  <c r="H55" i="13"/>
  <c r="N55" i="13" s="1"/>
  <c r="H5" i="13"/>
  <c r="N5" i="13" s="1"/>
  <c r="H31" i="9"/>
  <c r="H11" i="9"/>
  <c r="N21" i="13"/>
  <c r="H39" i="9"/>
  <c r="H38" i="9"/>
  <c r="H19" i="9"/>
  <c r="H4" i="9"/>
  <c r="H35" i="9"/>
  <c r="H43" i="9"/>
  <c r="H26" i="9"/>
  <c r="H10" i="9"/>
  <c r="H46" i="9"/>
  <c r="H13" i="9"/>
  <c r="H41" i="9"/>
  <c r="H64" i="9"/>
  <c r="H23" i="9"/>
  <c r="N58" i="13" l="1"/>
  <c r="T59" i="9"/>
  <c r="T60" i="9"/>
  <c r="T62" i="9"/>
  <c r="N52" i="9"/>
  <c r="W66" i="9"/>
  <c r="N53" i="13"/>
  <c r="N67" i="9"/>
  <c r="W59" i="9"/>
  <c r="W60" i="13"/>
  <c r="W58" i="9"/>
  <c r="N59" i="13"/>
  <c r="N52" i="13"/>
  <c r="W63" i="9"/>
  <c r="W66" i="13"/>
  <c r="W67" i="13"/>
  <c r="N68" i="13"/>
  <c r="N62" i="9"/>
  <c r="N61" i="13"/>
  <c r="W61" i="13"/>
  <c r="W63" i="13"/>
  <c r="N53" i="9"/>
  <c r="N62" i="13"/>
  <c r="Q62" i="13"/>
  <c r="W68" i="9"/>
  <c r="Q62" i="9"/>
  <c r="W61" i="9"/>
  <c r="W60" i="9"/>
  <c r="T66" i="13"/>
  <c r="T66" i="9"/>
  <c r="T60" i="13"/>
  <c r="T59" i="13"/>
  <c r="T61" i="13"/>
  <c r="T62" i="13"/>
  <c r="T61" i="9"/>
  <c r="N7" i="9"/>
  <c r="N9" i="9"/>
  <c r="N24" i="9"/>
  <c r="N23" i="9"/>
  <c r="N33" i="9"/>
  <c r="N8" i="9"/>
  <c r="N10" i="9"/>
  <c r="N11" i="9"/>
  <c r="N38" i="9"/>
  <c r="N16" i="9"/>
  <c r="N15" i="9"/>
  <c r="N6" i="9"/>
  <c r="N32" i="9"/>
  <c r="N26" i="9"/>
  <c r="N19" i="9"/>
  <c r="N14" i="9"/>
  <c r="N35" i="9"/>
  <c r="N45" i="9"/>
  <c r="N40" i="9"/>
  <c r="N17" i="9"/>
  <c r="N43" i="9"/>
  <c r="N27" i="9"/>
  <c r="N39" i="9"/>
  <c r="N31" i="9"/>
  <c r="N5" i="9"/>
  <c r="N22" i="9"/>
  <c r="N37" i="9"/>
  <c r="N65" i="9"/>
  <c r="N25" i="9"/>
  <c r="N36" i="9"/>
  <c r="N13" i="9"/>
  <c r="N46" i="9"/>
  <c r="N64" i="9"/>
  <c r="N12" i="9"/>
  <c r="N34" i="9"/>
  <c r="N21" i="9"/>
  <c r="N44" i="9"/>
  <c r="N18" i="9"/>
  <c r="N20" i="9"/>
  <c r="N42" i="9"/>
  <c r="N4" i="9"/>
  <c r="T35" i="9" l="1"/>
  <c r="T67" i="9"/>
  <c r="T36" i="9"/>
  <c r="T68" i="9"/>
  <c r="T33" i="9"/>
  <c r="T34" i="9"/>
  <c r="T38" i="9"/>
  <c r="T31" i="9"/>
  <c r="T32" i="9"/>
  <c r="T50" i="9"/>
  <c r="T44" i="9"/>
  <c r="T45" i="9"/>
  <c r="T47" i="9"/>
  <c r="T58" i="9"/>
  <c r="T40" i="9"/>
  <c r="T65" i="9"/>
  <c r="T43" i="9"/>
  <c r="T41" i="9"/>
  <c r="T53" i="9"/>
  <c r="T54" i="9"/>
  <c r="T42" i="9"/>
  <c r="T55" i="9"/>
  <c r="T56" i="9"/>
  <c r="T57" i="9"/>
  <c r="T63" i="13"/>
  <c r="T63" i="9"/>
  <c r="T6" i="13"/>
  <c r="T8" i="13"/>
  <c r="T9" i="13"/>
  <c r="T4" i="13"/>
  <c r="T7" i="13"/>
  <c r="T5" i="13"/>
  <c r="T7" i="9"/>
  <c r="T6" i="9"/>
  <c r="T5" i="9"/>
  <c r="T4" i="9"/>
  <c r="T9" i="9"/>
  <c r="T8" i="9"/>
  <c r="T22" i="13"/>
  <c r="T21" i="13"/>
  <c r="T20" i="13"/>
  <c r="T32" i="13"/>
  <c r="T38" i="13"/>
  <c r="T19" i="13"/>
  <c r="T36" i="13"/>
  <c r="T35" i="13"/>
  <c r="T18" i="13"/>
  <c r="T46" i="13"/>
  <c r="T26" i="13"/>
  <c r="T12" i="13"/>
  <c r="T37" i="13"/>
  <c r="T31" i="13"/>
  <c r="T13" i="13"/>
  <c r="T67" i="13"/>
  <c r="T64" i="13"/>
  <c r="T34" i="13"/>
  <c r="T17" i="13"/>
  <c r="T16" i="13"/>
  <c r="T68" i="13"/>
  <c r="T50" i="13"/>
  <c r="T33" i="13"/>
  <c r="T27" i="13"/>
  <c r="T15" i="13"/>
  <c r="T49" i="13"/>
  <c r="T14" i="13"/>
  <c r="T25" i="13"/>
  <c r="T24" i="13"/>
  <c r="T23" i="13"/>
  <c r="T22" i="9"/>
  <c r="T14" i="9"/>
  <c r="T46" i="9"/>
  <c r="T21" i="9"/>
  <c r="T13" i="9"/>
  <c r="T37" i="9"/>
  <c r="T20" i="9"/>
  <c r="T12" i="9"/>
  <c r="T27" i="9"/>
  <c r="T19" i="9"/>
  <c r="T17" i="9"/>
  <c r="T16" i="9"/>
  <c r="T26" i="9"/>
  <c r="T18" i="9"/>
  <c r="T25" i="9"/>
  <c r="T24" i="9"/>
  <c r="T49" i="9"/>
  <c r="T64" i="9"/>
  <c r="T23" i="9"/>
  <c r="T15" i="9"/>
  <c r="T58" i="13"/>
  <c r="T40" i="13"/>
  <c r="T39" i="13"/>
  <c r="T48" i="13"/>
  <c r="T45" i="13"/>
  <c r="T10" i="13"/>
  <c r="T65" i="13"/>
  <c r="T47" i="13"/>
  <c r="T44" i="13"/>
  <c r="T11" i="13"/>
  <c r="T39" i="9"/>
  <c r="T11" i="9"/>
  <c r="T10" i="9"/>
  <c r="T48" i="9"/>
  <c r="T41" i="13"/>
  <c r="T54" i="13"/>
  <c r="T53" i="13"/>
  <c r="T43" i="13"/>
  <c r="T42" i="13"/>
  <c r="T52" i="13"/>
  <c r="T51" i="13"/>
  <c r="T55" i="13"/>
  <c r="T56" i="13"/>
  <c r="T57" i="13"/>
  <c r="T52" i="9"/>
  <c r="T51" i="9"/>
  <c r="Q53" i="13" l="1"/>
  <c r="W51" i="13"/>
  <c r="W43" i="13"/>
  <c r="W42" i="13"/>
  <c r="W41" i="13"/>
  <c r="Q49" i="13"/>
  <c r="Q66" i="13"/>
  <c r="Q50" i="13"/>
  <c r="N49" i="13"/>
  <c r="N50" i="13"/>
  <c r="N41" i="13"/>
  <c r="W55" i="13"/>
  <c r="W57" i="13"/>
  <c r="W43" i="9"/>
  <c r="W42" i="9"/>
  <c r="W41" i="9"/>
  <c r="Q57" i="9"/>
  <c r="Q56" i="9"/>
  <c r="Q54" i="9"/>
  <c r="Q53" i="9"/>
  <c r="N50" i="9"/>
  <c r="N49" i="9"/>
  <c r="N41" i="9"/>
  <c r="Q66" i="9"/>
  <c r="Q50" i="9"/>
  <c r="Q49" i="9"/>
  <c r="W56" i="9"/>
  <c r="W54" i="9" l="1"/>
  <c r="Q51" i="9"/>
  <c r="Q56" i="13"/>
  <c r="Q52" i="9"/>
  <c r="Q55" i="13"/>
  <c r="W54" i="13"/>
  <c r="Q57" i="13"/>
  <c r="Q52" i="13"/>
  <c r="W51" i="9"/>
  <c r="W56" i="13"/>
  <c r="Q51" i="13"/>
  <c r="Q54" i="13"/>
  <c r="W55" i="9"/>
  <c r="Q55" i="9"/>
  <c r="N48" i="13"/>
  <c r="W57" i="9"/>
  <c r="W49" i="13"/>
  <c r="W50" i="13"/>
  <c r="W48" i="13"/>
  <c r="W47" i="13"/>
  <c r="W44" i="13"/>
  <c r="W46" i="13"/>
  <c r="W45" i="13"/>
  <c r="Q58" i="13"/>
  <c r="Q59" i="13"/>
  <c r="Q44" i="13"/>
  <c r="Q43" i="13"/>
  <c r="Q42" i="13"/>
  <c r="Q41" i="13"/>
  <c r="Q45" i="13"/>
  <c r="Q46" i="13"/>
  <c r="Q64" i="13"/>
  <c r="Q65" i="13"/>
  <c r="Q68" i="13"/>
  <c r="Q60" i="13"/>
  <c r="Q61" i="13"/>
  <c r="Q58" i="9"/>
  <c r="Q42" i="9"/>
  <c r="Q41" i="9"/>
  <c r="Q46" i="9"/>
  <c r="Q45" i="9"/>
  <c r="Q44" i="9"/>
  <c r="Q43" i="9"/>
  <c r="Q59" i="9"/>
  <c r="Q61" i="9"/>
  <c r="Q60" i="9"/>
  <c r="Q65" i="9"/>
  <c r="Q64" i="9"/>
  <c r="Q68" i="9"/>
  <c r="W50" i="9"/>
  <c r="W49" i="9"/>
  <c r="W48" i="9"/>
  <c r="W47" i="9"/>
  <c r="W46" i="9"/>
  <c r="W45" i="9"/>
  <c r="W44" i="9"/>
  <c r="Q63" i="13"/>
  <c r="N48" i="9" l="1"/>
  <c r="N47" i="13"/>
  <c r="N47" i="9"/>
  <c r="W39" i="13"/>
  <c r="W33" i="13"/>
  <c r="W27" i="13"/>
  <c r="W21" i="13"/>
  <c r="W15" i="13"/>
  <c r="W4" i="13"/>
  <c r="W40" i="13"/>
  <c r="W34" i="13"/>
  <c r="W16" i="13"/>
  <c r="W10" i="13"/>
  <c r="W35" i="13"/>
  <c r="W22" i="13"/>
  <c r="W11" i="13"/>
  <c r="W5" i="13"/>
  <c r="W31" i="13"/>
  <c r="W18" i="13"/>
  <c r="W26" i="13"/>
  <c r="W14" i="13"/>
  <c r="W23" i="13"/>
  <c r="W17" i="13"/>
  <c r="W12" i="13"/>
  <c r="W36" i="13"/>
  <c r="W24" i="13"/>
  <c r="W6" i="13"/>
  <c r="W38" i="13"/>
  <c r="W9" i="13"/>
  <c r="W19" i="13"/>
  <c r="W13" i="13"/>
  <c r="W7" i="13"/>
  <c r="W37" i="13"/>
  <c r="W32" i="13"/>
  <c r="W25" i="13"/>
  <c r="W20" i="13"/>
  <c r="W8" i="13"/>
  <c r="Q38" i="13"/>
  <c r="Q26" i="13"/>
  <c r="Q14" i="13"/>
  <c r="Q39" i="13"/>
  <c r="Q33" i="13"/>
  <c r="Q27" i="13"/>
  <c r="Q21" i="13"/>
  <c r="Q15" i="13"/>
  <c r="Q40" i="13"/>
  <c r="Q34" i="13"/>
  <c r="Q16" i="13"/>
  <c r="Q10" i="13"/>
  <c r="Q32" i="13"/>
  <c r="Q35" i="13"/>
  <c r="Q22" i="13"/>
  <c r="Q11" i="13"/>
  <c r="Q23" i="13"/>
  <c r="Q17" i="13"/>
  <c r="Q12" i="13"/>
  <c r="Q13" i="13"/>
  <c r="Q25" i="13"/>
  <c r="Q20" i="13"/>
  <c r="Q19" i="13"/>
  <c r="Q36" i="13"/>
  <c r="Q31" i="13"/>
  <c r="Q24" i="13"/>
  <c r="Q18" i="13"/>
  <c r="Q37" i="13"/>
  <c r="W64" i="13"/>
  <c r="W65" i="13"/>
  <c r="Q48" i="13"/>
  <c r="Q47" i="13"/>
  <c r="Q34" i="9"/>
  <c r="Q25" i="9"/>
  <c r="Q17" i="9"/>
  <c r="Q33" i="9"/>
  <c r="Q24" i="9"/>
  <c r="Q16" i="9"/>
  <c r="Q40" i="9"/>
  <c r="Q32" i="9"/>
  <c r="Q23" i="9"/>
  <c r="Q15" i="9"/>
  <c r="Q39" i="9"/>
  <c r="Q31" i="9"/>
  <c r="Q22" i="9"/>
  <c r="Q14" i="9"/>
  <c r="Q38" i="9"/>
  <c r="Q21" i="9"/>
  <c r="Q13" i="9"/>
  <c r="Q37" i="9"/>
  <c r="Q20" i="9"/>
  <c r="Q12" i="9"/>
  <c r="Q36" i="9"/>
  <c r="Q27" i="9"/>
  <c r="Q19" i="9"/>
  <c r="Q11" i="9"/>
  <c r="Q35" i="9"/>
  <c r="Q26" i="9"/>
  <c r="Q18" i="9"/>
  <c r="Q10" i="9"/>
  <c r="W65" i="9"/>
  <c r="W64" i="9"/>
  <c r="Q48" i="9"/>
  <c r="Q47" i="9"/>
  <c r="Q63" i="9"/>
  <c r="W38" i="9"/>
  <c r="W21" i="9"/>
  <c r="W13" i="9"/>
  <c r="W6" i="9"/>
  <c r="W37" i="9"/>
  <c r="W20" i="9"/>
  <c r="W12" i="9"/>
  <c r="W5" i="9"/>
  <c r="W36" i="9"/>
  <c r="W27" i="9"/>
  <c r="W19" i="9"/>
  <c r="W11" i="9"/>
  <c r="W4" i="9"/>
  <c r="W35" i="9"/>
  <c r="W26" i="9"/>
  <c r="W18" i="9"/>
  <c r="W10" i="9"/>
  <c r="W34" i="9"/>
  <c r="W25" i="9"/>
  <c r="W17" i="9"/>
  <c r="W33" i="9"/>
  <c r="W24" i="9"/>
  <c r="W16" i="9"/>
  <c r="W9" i="9"/>
  <c r="W40" i="9"/>
  <c r="W32" i="9"/>
  <c r="W23" i="9"/>
  <c r="W15" i="9"/>
  <c r="W8" i="9"/>
  <c r="W39" i="9"/>
  <c r="W31" i="9"/>
  <c r="W22" i="9"/>
  <c r="W14" i="9"/>
  <c r="W7" i="9"/>
  <c r="Q67" i="13"/>
  <c r="K68" i="13" l="1"/>
  <c r="X68" i="13" s="1"/>
  <c r="AB68" i="13" s="1"/>
  <c r="K62" i="13"/>
  <c r="X62" i="13" s="1"/>
  <c r="AB62" i="13" s="1"/>
  <c r="K57" i="13"/>
  <c r="X57" i="13" s="1"/>
  <c r="AB57" i="13" s="1"/>
  <c r="K47" i="13"/>
  <c r="X47" i="13" s="1"/>
  <c r="AB47" i="13" s="1"/>
  <c r="K19" i="13"/>
  <c r="X19" i="13" s="1"/>
  <c r="AB19" i="13" s="1"/>
  <c r="K13" i="13"/>
  <c r="X13" i="13" s="1"/>
  <c r="AB13" i="13" s="1"/>
  <c r="K7" i="13"/>
  <c r="K6" i="13"/>
  <c r="K53" i="13"/>
  <c r="X53" i="13" s="1"/>
  <c r="AB53" i="13" s="1"/>
  <c r="K37" i="13"/>
  <c r="X37" i="13" s="1"/>
  <c r="AB37" i="13" s="1"/>
  <c r="K32" i="13"/>
  <c r="X32" i="13" s="1"/>
  <c r="AB32" i="13" s="1"/>
  <c r="K25" i="13"/>
  <c r="X25" i="13" s="1"/>
  <c r="AB25" i="13" s="1"/>
  <c r="K20" i="13"/>
  <c r="X20" i="13" s="1"/>
  <c r="AB20" i="13" s="1"/>
  <c r="K8" i="13"/>
  <c r="K63" i="13"/>
  <c r="X63" i="13" s="1"/>
  <c r="AB63" i="13" s="1"/>
  <c r="K58" i="13"/>
  <c r="X58" i="13" s="1"/>
  <c r="AB58" i="13" s="1"/>
  <c r="K48" i="13"/>
  <c r="X48" i="13" s="1"/>
  <c r="AB48" i="13" s="1"/>
  <c r="K38" i="13"/>
  <c r="X38" i="13" s="1"/>
  <c r="AB38" i="13" s="1"/>
  <c r="K26" i="13"/>
  <c r="X26" i="13" s="1"/>
  <c r="AB26" i="13" s="1"/>
  <c r="K14" i="13"/>
  <c r="X14" i="13" s="1"/>
  <c r="AB14" i="13" s="1"/>
  <c r="K9" i="13"/>
  <c r="K4" i="13"/>
  <c r="K65" i="13"/>
  <c r="X65" i="13" s="1"/>
  <c r="AB65" i="13" s="1"/>
  <c r="K55" i="13"/>
  <c r="X55" i="13" s="1"/>
  <c r="AB55" i="13" s="1"/>
  <c r="K49" i="13"/>
  <c r="X49" i="13" s="1"/>
  <c r="AB49" i="13" s="1"/>
  <c r="K40" i="13"/>
  <c r="X40" i="13" s="1"/>
  <c r="AB40" i="13" s="1"/>
  <c r="K16" i="13"/>
  <c r="X16" i="13" s="1"/>
  <c r="AB16" i="13" s="1"/>
  <c r="K17" i="13"/>
  <c r="X17" i="13" s="1"/>
  <c r="AB17" i="13" s="1"/>
  <c r="K12" i="13"/>
  <c r="X12" i="13" s="1"/>
  <c r="AB12" i="13" s="1"/>
  <c r="K24" i="13"/>
  <c r="X24" i="13" s="1"/>
  <c r="AB24" i="13" s="1"/>
  <c r="K64" i="13"/>
  <c r="X64" i="13" s="1"/>
  <c r="AB64" i="13" s="1"/>
  <c r="K59" i="13"/>
  <c r="X59" i="13" s="1"/>
  <c r="AB59" i="13" s="1"/>
  <c r="K54" i="13"/>
  <c r="X54" i="13" s="1"/>
  <c r="AB54" i="13" s="1"/>
  <c r="K39" i="13"/>
  <c r="X39" i="13" s="1"/>
  <c r="AB39" i="13" s="1"/>
  <c r="K33" i="13"/>
  <c r="X33" i="13" s="1"/>
  <c r="AB33" i="13" s="1"/>
  <c r="K27" i="13"/>
  <c r="X27" i="13" s="1"/>
  <c r="AB27" i="13" s="1"/>
  <c r="K21" i="13"/>
  <c r="X21" i="13" s="1"/>
  <c r="AB21" i="13" s="1"/>
  <c r="K15" i="13"/>
  <c r="X15" i="13" s="1"/>
  <c r="AB15" i="13" s="1"/>
  <c r="K60" i="13"/>
  <c r="X60" i="13" s="1"/>
  <c r="AB60" i="13" s="1"/>
  <c r="K34" i="13"/>
  <c r="X34" i="13" s="1"/>
  <c r="AB34" i="13" s="1"/>
  <c r="K10" i="13"/>
  <c r="X10" i="13" s="1"/>
  <c r="AB10" i="13" s="1"/>
  <c r="K23" i="13"/>
  <c r="X23" i="13" s="1"/>
  <c r="AB23" i="13" s="1"/>
  <c r="K52" i="13"/>
  <c r="X52" i="13" s="1"/>
  <c r="AB52" i="13" s="1"/>
  <c r="K46" i="13"/>
  <c r="X46" i="13" s="1"/>
  <c r="AB46" i="13" s="1"/>
  <c r="K36" i="13"/>
  <c r="X36" i="13" s="1"/>
  <c r="AB36" i="13" s="1"/>
  <c r="K18" i="13"/>
  <c r="X18" i="13" s="1"/>
  <c r="AB18" i="13" s="1"/>
  <c r="K66" i="13"/>
  <c r="X66" i="13" s="1"/>
  <c r="AB66" i="13" s="1"/>
  <c r="K50" i="13"/>
  <c r="X50" i="13" s="1"/>
  <c r="AB50" i="13" s="1"/>
  <c r="K44" i="13"/>
  <c r="X44" i="13" s="1"/>
  <c r="AB44" i="13" s="1"/>
  <c r="K43" i="13"/>
  <c r="X43" i="13" s="1"/>
  <c r="AB43" i="13" s="1"/>
  <c r="K42" i="13"/>
  <c r="X42" i="13" s="1"/>
  <c r="AB42" i="13" s="1"/>
  <c r="K41" i="13"/>
  <c r="X41" i="13" s="1"/>
  <c r="AB41" i="13" s="1"/>
  <c r="K35" i="13"/>
  <c r="X35" i="13" s="1"/>
  <c r="AB35" i="13" s="1"/>
  <c r="K22" i="13"/>
  <c r="X22" i="13" s="1"/>
  <c r="AB22" i="13" s="1"/>
  <c r="K11" i="13"/>
  <c r="X11" i="13" s="1"/>
  <c r="AB11" i="13" s="1"/>
  <c r="K5" i="13"/>
  <c r="K67" i="13"/>
  <c r="X67" i="13" s="1"/>
  <c r="AB67" i="13" s="1"/>
  <c r="K61" i="13"/>
  <c r="X61" i="13" s="1"/>
  <c r="AB61" i="13" s="1"/>
  <c r="K56" i="13"/>
  <c r="X56" i="13" s="1"/>
  <c r="AB56" i="13" s="1"/>
  <c r="K51" i="13"/>
  <c r="X51" i="13" s="1"/>
  <c r="AB51" i="13" s="1"/>
  <c r="K45" i="13"/>
  <c r="X45" i="13" s="1"/>
  <c r="AB45" i="13" s="1"/>
  <c r="K31" i="13"/>
  <c r="X31" i="13" s="1"/>
  <c r="AB31" i="13" s="1"/>
  <c r="Q9" i="13"/>
  <c r="Q4" i="13"/>
  <c r="Q5" i="13"/>
  <c r="Q7" i="13"/>
  <c r="Q6" i="13"/>
  <c r="Q8" i="13"/>
  <c r="Q9" i="9"/>
  <c r="Q8" i="9"/>
  <c r="Q7" i="9"/>
  <c r="Q6" i="9"/>
  <c r="Q5" i="9"/>
  <c r="Q4" i="9"/>
  <c r="Q67" i="9"/>
  <c r="K65" i="9"/>
  <c r="X65" i="9" s="1"/>
  <c r="AB65" i="9" s="1"/>
  <c r="K57" i="9"/>
  <c r="X57" i="9" s="1"/>
  <c r="AB57" i="9" s="1"/>
  <c r="K49" i="9"/>
  <c r="X49" i="9" s="1"/>
  <c r="AB49" i="9" s="1"/>
  <c r="K64" i="9"/>
  <c r="X64" i="9" s="1"/>
  <c r="AB64" i="9" s="1"/>
  <c r="K56" i="9"/>
  <c r="X56" i="9" s="1"/>
  <c r="AB56" i="9" s="1"/>
  <c r="K48" i="9"/>
  <c r="X48" i="9" s="1"/>
  <c r="AB48" i="9" s="1"/>
  <c r="K40" i="9"/>
  <c r="X40" i="9" s="1"/>
  <c r="AB40" i="9" s="1"/>
  <c r="K32" i="9"/>
  <c r="X32" i="9" s="1"/>
  <c r="AB32" i="9" s="1"/>
  <c r="K23" i="9"/>
  <c r="X23" i="9" s="1"/>
  <c r="AB23" i="9" s="1"/>
  <c r="K15" i="9"/>
  <c r="X15" i="9" s="1"/>
  <c r="AB15" i="9" s="1"/>
  <c r="K8" i="9"/>
  <c r="K63" i="9"/>
  <c r="X63" i="9" s="1"/>
  <c r="AB63" i="9" s="1"/>
  <c r="K47" i="9"/>
  <c r="X47" i="9" s="1"/>
  <c r="AB47" i="9" s="1"/>
  <c r="K31" i="9"/>
  <c r="X31" i="9" s="1"/>
  <c r="AB31" i="9" s="1"/>
  <c r="K22" i="9"/>
  <c r="X22" i="9" s="1"/>
  <c r="AB22" i="9" s="1"/>
  <c r="K7" i="9"/>
  <c r="K68" i="9"/>
  <c r="X68" i="9" s="1"/>
  <c r="AB68" i="9" s="1"/>
  <c r="K55" i="9"/>
  <c r="X55" i="9" s="1"/>
  <c r="AB55" i="9" s="1"/>
  <c r="K39" i="9"/>
  <c r="X39" i="9" s="1"/>
  <c r="AB39" i="9" s="1"/>
  <c r="K14" i="9"/>
  <c r="X14" i="9" s="1"/>
  <c r="AB14" i="9" s="1"/>
  <c r="K67" i="9"/>
  <c r="K62" i="9"/>
  <c r="X62" i="9" s="1"/>
  <c r="AB62" i="9" s="1"/>
  <c r="K54" i="9"/>
  <c r="X54" i="9" s="1"/>
  <c r="AB54" i="9" s="1"/>
  <c r="K46" i="9"/>
  <c r="X46" i="9" s="1"/>
  <c r="AB46" i="9" s="1"/>
  <c r="K61" i="9"/>
  <c r="X61" i="9" s="1"/>
  <c r="AB61" i="9" s="1"/>
  <c r="K53" i="9"/>
  <c r="X53" i="9" s="1"/>
  <c r="AB53" i="9" s="1"/>
  <c r="K45" i="9"/>
  <c r="X45" i="9" s="1"/>
  <c r="AB45" i="9" s="1"/>
  <c r="K37" i="9"/>
  <c r="X37" i="9" s="1"/>
  <c r="AB37" i="9" s="1"/>
  <c r="K60" i="9"/>
  <c r="X60" i="9" s="1"/>
  <c r="AB60" i="9" s="1"/>
  <c r="K52" i="9"/>
  <c r="X52" i="9" s="1"/>
  <c r="AB52" i="9" s="1"/>
  <c r="K44" i="9"/>
  <c r="X44" i="9" s="1"/>
  <c r="AB44" i="9" s="1"/>
  <c r="K36" i="9"/>
  <c r="X36" i="9" s="1"/>
  <c r="AB36" i="9" s="1"/>
  <c r="K27" i="9"/>
  <c r="X27" i="9" s="1"/>
  <c r="AB27" i="9" s="1"/>
  <c r="K19" i="9"/>
  <c r="X19" i="9" s="1"/>
  <c r="AB19" i="9" s="1"/>
  <c r="K59" i="9"/>
  <c r="X59" i="9" s="1"/>
  <c r="AB59" i="9" s="1"/>
  <c r="K51" i="9"/>
  <c r="X51" i="9" s="1"/>
  <c r="AB51" i="9" s="1"/>
  <c r="K43" i="9"/>
  <c r="X43" i="9" s="1"/>
  <c r="AB43" i="9" s="1"/>
  <c r="K35" i="9"/>
  <c r="X35" i="9" s="1"/>
  <c r="AB35" i="9" s="1"/>
  <c r="K26" i="9"/>
  <c r="X26" i="9" s="1"/>
  <c r="AB26" i="9" s="1"/>
  <c r="K18" i="9"/>
  <c r="X18" i="9" s="1"/>
  <c r="AB18" i="9" s="1"/>
  <c r="K10" i="9"/>
  <c r="X10" i="9" s="1"/>
  <c r="AB10" i="9" s="1"/>
  <c r="K16" i="9"/>
  <c r="X16" i="9" s="1"/>
  <c r="AB16" i="9" s="1"/>
  <c r="K33" i="9"/>
  <c r="X33" i="9" s="1"/>
  <c r="AB33" i="9" s="1"/>
  <c r="K66" i="9"/>
  <c r="X66" i="9" s="1"/>
  <c r="AB66" i="9" s="1"/>
  <c r="K12" i="9"/>
  <c r="X12" i="9" s="1"/>
  <c r="AB12" i="9" s="1"/>
  <c r="K25" i="9"/>
  <c r="X25" i="9" s="1"/>
  <c r="AB25" i="9" s="1"/>
  <c r="K58" i="9"/>
  <c r="X58" i="9" s="1"/>
  <c r="AB58" i="9" s="1"/>
  <c r="K11" i="9"/>
  <c r="X11" i="9" s="1"/>
  <c r="AB11" i="9" s="1"/>
  <c r="K13" i="9"/>
  <c r="X13" i="9" s="1"/>
  <c r="AB13" i="9" s="1"/>
  <c r="K50" i="9"/>
  <c r="X50" i="9" s="1"/>
  <c r="AB50" i="9" s="1"/>
  <c r="K24" i="9"/>
  <c r="X24" i="9" s="1"/>
  <c r="AB24" i="9" s="1"/>
  <c r="K42" i="9"/>
  <c r="X42" i="9" s="1"/>
  <c r="AB42" i="9" s="1"/>
  <c r="K21" i="9"/>
  <c r="X21" i="9" s="1"/>
  <c r="AB21" i="9" s="1"/>
  <c r="K17" i="9"/>
  <c r="X17" i="9" s="1"/>
  <c r="AB17" i="9" s="1"/>
  <c r="K4" i="9"/>
  <c r="K9" i="9"/>
  <c r="K41" i="9"/>
  <c r="X41" i="9" s="1"/>
  <c r="AB41" i="9" s="1"/>
  <c r="K20" i="9"/>
  <c r="X20" i="9" s="1"/>
  <c r="AB20" i="9" s="1"/>
  <c r="K6" i="9"/>
  <c r="K38" i="9"/>
  <c r="X38" i="9" s="1"/>
  <c r="AB38" i="9" s="1"/>
  <c r="K5" i="9"/>
  <c r="K34" i="9"/>
  <c r="X34" i="9" s="1"/>
  <c r="AB34" i="9" s="1"/>
  <c r="X7" i="13" l="1"/>
  <c r="AB7" i="13" s="1"/>
  <c r="AE7" i="13" s="1"/>
  <c r="AF7" i="13" s="1"/>
  <c r="AK7" i="13" s="1"/>
  <c r="D7" i="14" s="1"/>
  <c r="X5" i="13"/>
  <c r="AB5" i="13" s="1"/>
  <c r="AE5" i="13" s="1"/>
  <c r="AF5" i="13" s="1"/>
  <c r="AK5" i="13" s="1"/>
  <c r="D5" i="14" s="1"/>
  <c r="AA45" i="13"/>
  <c r="AE45" i="13"/>
  <c r="AF45" i="13" s="1"/>
  <c r="AK45" i="13" s="1"/>
  <c r="AE18" i="13"/>
  <c r="AF18" i="13" s="1"/>
  <c r="AK18" i="13" s="1"/>
  <c r="D18" i="14" s="1"/>
  <c r="AA18" i="13"/>
  <c r="AA64" i="13"/>
  <c r="AE64" i="13"/>
  <c r="AF64" i="13" s="1"/>
  <c r="AK64" i="13" s="1"/>
  <c r="D64" i="14" s="1"/>
  <c r="AE55" i="13"/>
  <c r="AF55" i="13" s="1"/>
  <c r="AK55" i="13" s="1"/>
  <c r="AA55" i="13"/>
  <c r="AA58" i="13"/>
  <c r="AE58" i="13"/>
  <c r="AF58" i="13" s="1"/>
  <c r="AK58" i="13" s="1"/>
  <c r="D58" i="14" s="1"/>
  <c r="X6" i="13"/>
  <c r="AB6" i="13" s="1"/>
  <c r="AA36" i="13"/>
  <c r="AE36" i="13"/>
  <c r="AF36" i="13" s="1"/>
  <c r="AK36" i="13" s="1"/>
  <c r="D36" i="14" s="1"/>
  <c r="AA65" i="13"/>
  <c r="AE65" i="13"/>
  <c r="AF65" i="13" s="1"/>
  <c r="AK65" i="13" s="1"/>
  <c r="D65" i="14" s="1"/>
  <c r="AA63" i="13"/>
  <c r="AE63" i="13"/>
  <c r="AF63" i="13" s="1"/>
  <c r="AK63" i="13" s="1"/>
  <c r="D63" i="14" s="1"/>
  <c r="AE56" i="13"/>
  <c r="AF56" i="13" s="1"/>
  <c r="AK56" i="13" s="1"/>
  <c r="AA56" i="13"/>
  <c r="AA41" i="13"/>
  <c r="AE41" i="13"/>
  <c r="AF41" i="13" s="1"/>
  <c r="AK41" i="13" s="1"/>
  <c r="AA46" i="13"/>
  <c r="AE46" i="13"/>
  <c r="AF46" i="13" s="1"/>
  <c r="AK46" i="13" s="1"/>
  <c r="AA21" i="13"/>
  <c r="AE21" i="13"/>
  <c r="AF21" i="13" s="1"/>
  <c r="AK21" i="13" s="1"/>
  <c r="D21" i="14" s="1"/>
  <c r="AA12" i="13"/>
  <c r="AE12" i="13"/>
  <c r="AF12" i="13" s="1"/>
  <c r="AK12" i="13" s="1"/>
  <c r="D12" i="14" s="1"/>
  <c r="X4" i="13"/>
  <c r="AB4" i="13" s="1"/>
  <c r="X8" i="13"/>
  <c r="AB8" i="13" s="1"/>
  <c r="AA13" i="13"/>
  <c r="AE13" i="13"/>
  <c r="AF13" i="13" s="1"/>
  <c r="AK13" i="13" s="1"/>
  <c r="D13" i="14" s="1"/>
  <c r="AA51" i="13"/>
  <c r="AE51" i="13"/>
  <c r="AF51" i="13" s="1"/>
  <c r="AK51" i="13" s="1"/>
  <c r="AA15" i="13"/>
  <c r="AE15" i="13"/>
  <c r="AF15" i="13" s="1"/>
  <c r="AK15" i="13" s="1"/>
  <c r="D15" i="14" s="1"/>
  <c r="AA61" i="13"/>
  <c r="AE61" i="13"/>
  <c r="AF61" i="13" s="1"/>
  <c r="AK61" i="13" s="1"/>
  <c r="D61" i="14" s="1"/>
  <c r="AE42" i="13"/>
  <c r="AF42" i="13" s="1"/>
  <c r="AK42" i="13" s="1"/>
  <c r="AA42" i="13"/>
  <c r="AE52" i="13"/>
  <c r="AF52" i="13" s="1"/>
  <c r="AK52" i="13" s="1"/>
  <c r="AA52" i="13"/>
  <c r="AA27" i="13"/>
  <c r="AE27" i="13"/>
  <c r="AF27" i="13" s="1"/>
  <c r="AK27" i="13" s="1"/>
  <c r="D27" i="14" s="1"/>
  <c r="AA17" i="13"/>
  <c r="AE17" i="13"/>
  <c r="AF17" i="13" s="1"/>
  <c r="AK17" i="13" s="1"/>
  <c r="D17" i="14" s="1"/>
  <c r="X9" i="13"/>
  <c r="AB9" i="13" s="1"/>
  <c r="AA20" i="13"/>
  <c r="AE20" i="13"/>
  <c r="AF20" i="13" s="1"/>
  <c r="AK20" i="13" s="1"/>
  <c r="D20" i="14" s="1"/>
  <c r="AA19" i="13"/>
  <c r="AE19" i="13"/>
  <c r="AF19" i="13" s="1"/>
  <c r="AK19" i="13" s="1"/>
  <c r="D19" i="14" s="1"/>
  <c r="AA35" i="13"/>
  <c r="AE35" i="13"/>
  <c r="AF35" i="13" s="1"/>
  <c r="AK35" i="13" s="1"/>
  <c r="D35" i="14" s="1"/>
  <c r="AA24" i="13"/>
  <c r="AE24" i="13"/>
  <c r="AF24" i="13" s="1"/>
  <c r="AK24" i="13" s="1"/>
  <c r="D24" i="14" s="1"/>
  <c r="X8" i="9"/>
  <c r="AB8" i="9" s="1"/>
  <c r="AA8" i="9" s="1"/>
  <c r="AA67" i="13"/>
  <c r="AE67" i="13"/>
  <c r="AF67" i="13" s="1"/>
  <c r="AK67" i="13" s="1"/>
  <c r="AA43" i="13"/>
  <c r="AE43" i="13"/>
  <c r="AF43" i="13" s="1"/>
  <c r="AK43" i="13" s="1"/>
  <c r="AA23" i="13"/>
  <c r="AE23" i="13"/>
  <c r="AF23" i="13" s="1"/>
  <c r="AK23" i="13" s="1"/>
  <c r="D23" i="14" s="1"/>
  <c r="AA33" i="13"/>
  <c r="AE33" i="13"/>
  <c r="AF33" i="13" s="1"/>
  <c r="AK33" i="13" s="1"/>
  <c r="D33" i="14" s="1"/>
  <c r="AA16" i="13"/>
  <c r="AE16" i="13"/>
  <c r="AF16" i="13" s="1"/>
  <c r="AK16" i="13" s="1"/>
  <c r="D16" i="14" s="1"/>
  <c r="AA14" i="13"/>
  <c r="AE14" i="13"/>
  <c r="AF14" i="13" s="1"/>
  <c r="AK14" i="13" s="1"/>
  <c r="D14" i="14" s="1"/>
  <c r="AA25" i="13"/>
  <c r="AE25" i="13"/>
  <c r="AF25" i="13" s="1"/>
  <c r="AK25" i="13" s="1"/>
  <c r="D25" i="14" s="1"/>
  <c r="AA47" i="13"/>
  <c r="AE47" i="13"/>
  <c r="AF47" i="13" s="1"/>
  <c r="AK47" i="13" s="1"/>
  <c r="AE44" i="13"/>
  <c r="AF44" i="13" s="1"/>
  <c r="AK44" i="13" s="1"/>
  <c r="AA44" i="13"/>
  <c r="AA10" i="13"/>
  <c r="AE10" i="13"/>
  <c r="AF10" i="13" s="1"/>
  <c r="AK10" i="13" s="1"/>
  <c r="D10" i="14" s="1"/>
  <c r="AE39" i="13"/>
  <c r="AF39" i="13" s="1"/>
  <c r="AK39" i="13" s="1"/>
  <c r="D39" i="14" s="1"/>
  <c r="AA39" i="13"/>
  <c r="AA26" i="13"/>
  <c r="AE26" i="13"/>
  <c r="AF26" i="13" s="1"/>
  <c r="AK26" i="13" s="1"/>
  <c r="D26" i="14" s="1"/>
  <c r="AA32" i="13"/>
  <c r="AE32" i="13"/>
  <c r="AF32" i="13" s="1"/>
  <c r="AK32" i="13" s="1"/>
  <c r="D32" i="14" s="1"/>
  <c r="AE57" i="13"/>
  <c r="AF57" i="13" s="1"/>
  <c r="AK57" i="13" s="1"/>
  <c r="AA57" i="13"/>
  <c r="AA11" i="13"/>
  <c r="AE11" i="13"/>
  <c r="AF11" i="13" s="1"/>
  <c r="AK11" i="13" s="1"/>
  <c r="D11" i="14" s="1"/>
  <c r="AE50" i="13"/>
  <c r="AF50" i="13" s="1"/>
  <c r="AK50" i="13" s="1"/>
  <c r="AA50" i="13"/>
  <c r="AE34" i="13"/>
  <c r="AF34" i="13" s="1"/>
  <c r="AK34" i="13" s="1"/>
  <c r="D34" i="14" s="1"/>
  <c r="AA34" i="13"/>
  <c r="AE54" i="13"/>
  <c r="AF54" i="13" s="1"/>
  <c r="AK54" i="13" s="1"/>
  <c r="AA54" i="13"/>
  <c r="AE40" i="13"/>
  <c r="AF40" i="13" s="1"/>
  <c r="AK40" i="13" s="1"/>
  <c r="D40" i="14" s="1"/>
  <c r="AA40" i="13"/>
  <c r="AA38" i="13"/>
  <c r="AE38" i="13"/>
  <c r="AF38" i="13" s="1"/>
  <c r="AK38" i="13" s="1"/>
  <c r="D38" i="14" s="1"/>
  <c r="AA37" i="13"/>
  <c r="AE37" i="13"/>
  <c r="AF37" i="13" s="1"/>
  <c r="AK37" i="13" s="1"/>
  <c r="D37" i="14" s="1"/>
  <c r="AA62" i="13"/>
  <c r="AE62" i="13"/>
  <c r="AF62" i="13" s="1"/>
  <c r="AK62" i="13" s="1"/>
  <c r="D62" i="14" s="1"/>
  <c r="AA31" i="13"/>
  <c r="AE31" i="13"/>
  <c r="AF31" i="13" s="1"/>
  <c r="AK31" i="13" s="1"/>
  <c r="D31" i="14" s="1"/>
  <c r="AA22" i="13"/>
  <c r="AE22" i="13"/>
  <c r="AF22" i="13" s="1"/>
  <c r="AK22" i="13" s="1"/>
  <c r="D22" i="14" s="1"/>
  <c r="AE66" i="13"/>
  <c r="AF66" i="13" s="1"/>
  <c r="AK66" i="13" s="1"/>
  <c r="D66" i="14" s="1"/>
  <c r="AA66" i="13"/>
  <c r="AA60" i="13"/>
  <c r="AE60" i="13"/>
  <c r="AF60" i="13" s="1"/>
  <c r="AK60" i="13" s="1"/>
  <c r="D60" i="14" s="1"/>
  <c r="AA59" i="13"/>
  <c r="AE59" i="13"/>
  <c r="AF59" i="13" s="1"/>
  <c r="AK59" i="13" s="1"/>
  <c r="D59" i="14" s="1"/>
  <c r="AA49" i="13"/>
  <c r="AE49" i="13"/>
  <c r="AF49" i="13" s="1"/>
  <c r="AK49" i="13" s="1"/>
  <c r="AA48" i="13"/>
  <c r="AE48" i="13"/>
  <c r="AF48" i="13" s="1"/>
  <c r="AK48" i="13" s="1"/>
  <c r="AA53" i="13"/>
  <c r="AE53" i="13"/>
  <c r="AF53" i="13" s="1"/>
  <c r="AK53" i="13" s="1"/>
  <c r="AA68" i="13"/>
  <c r="AE68" i="13"/>
  <c r="AF68" i="13" s="1"/>
  <c r="AK68" i="13" s="1"/>
  <c r="D68" i="14" s="1"/>
  <c r="X6" i="9"/>
  <c r="AB6" i="9" s="1"/>
  <c r="AE6" i="9" s="1"/>
  <c r="AF6" i="9" s="1"/>
  <c r="AK6" i="9" s="1"/>
  <c r="C6" i="14" s="1"/>
  <c r="X7" i="9"/>
  <c r="AB7" i="9" s="1"/>
  <c r="AA7" i="9" s="1"/>
  <c r="X5" i="9"/>
  <c r="AB5" i="9" s="1"/>
  <c r="AA5" i="9" s="1"/>
  <c r="X9" i="9"/>
  <c r="AB9" i="9" s="1"/>
  <c r="AA9" i="9" s="1"/>
  <c r="X4" i="9"/>
  <c r="AB4" i="9" s="1"/>
  <c r="AE4" i="9" s="1"/>
  <c r="AF4" i="9" s="1"/>
  <c r="AK4" i="9" s="1"/>
  <c r="C4" i="14" s="1"/>
  <c r="X67" i="9"/>
  <c r="AB67" i="9" s="1"/>
  <c r="AE67" i="9" s="1"/>
  <c r="AF67" i="9" s="1"/>
  <c r="AK67" i="9" s="1"/>
  <c r="C67" i="14" s="1"/>
  <c r="AA58" i="9"/>
  <c r="AE58" i="9"/>
  <c r="AF58" i="9" s="1"/>
  <c r="AK58" i="9" s="1"/>
  <c r="C58" i="14" s="1"/>
  <c r="AA25" i="9"/>
  <c r="AE25" i="9"/>
  <c r="AF25" i="9" s="1"/>
  <c r="AK25" i="9" s="1"/>
  <c r="C25" i="14" s="1"/>
  <c r="AA53" i="9"/>
  <c r="AE53" i="9"/>
  <c r="AF53" i="9" s="1"/>
  <c r="AK53" i="9" s="1"/>
  <c r="AA38" i="9"/>
  <c r="AE38" i="9"/>
  <c r="AF38" i="9" s="1"/>
  <c r="AK38" i="9" s="1"/>
  <c r="C38" i="14" s="1"/>
  <c r="AA35" i="9"/>
  <c r="AE35" i="9"/>
  <c r="AF35" i="9" s="1"/>
  <c r="AK35" i="9" s="1"/>
  <c r="C35" i="14" s="1"/>
  <c r="AA43" i="9"/>
  <c r="AE43" i="9"/>
  <c r="AF43" i="9" s="1"/>
  <c r="AK43" i="9" s="1"/>
  <c r="AA52" i="9"/>
  <c r="AE52" i="9"/>
  <c r="AF52" i="9" s="1"/>
  <c r="AK52" i="9" s="1"/>
  <c r="AA68" i="9"/>
  <c r="AE68" i="9"/>
  <c r="AF68" i="9" s="1"/>
  <c r="AK68" i="9" s="1"/>
  <c r="C68" i="14" s="1"/>
  <c r="AA23" i="9"/>
  <c r="AE23" i="9"/>
  <c r="AF23" i="9" s="1"/>
  <c r="AK23" i="9" s="1"/>
  <c r="C23" i="14" s="1"/>
  <c r="AA65" i="9"/>
  <c r="AE65" i="9"/>
  <c r="AF65" i="9" s="1"/>
  <c r="AK65" i="9" s="1"/>
  <c r="C65" i="14" s="1"/>
  <c r="AA24" i="9"/>
  <c r="AE24" i="9"/>
  <c r="AF24" i="9" s="1"/>
  <c r="AK24" i="9" s="1"/>
  <c r="C24" i="14" s="1"/>
  <c r="AA66" i="9"/>
  <c r="AE66" i="9"/>
  <c r="AF66" i="9" s="1"/>
  <c r="AK66" i="9" s="1"/>
  <c r="C66" i="14" s="1"/>
  <c r="AA51" i="9"/>
  <c r="AE51" i="9"/>
  <c r="AF51" i="9" s="1"/>
  <c r="AK51" i="9" s="1"/>
  <c r="AA60" i="9"/>
  <c r="AE60" i="9"/>
  <c r="AF60" i="9" s="1"/>
  <c r="AK60" i="9" s="1"/>
  <c r="C60" i="14" s="1"/>
  <c r="AA46" i="9"/>
  <c r="AE46" i="9"/>
  <c r="AF46" i="9" s="1"/>
  <c r="AK46" i="9" s="1"/>
  <c r="AA32" i="9"/>
  <c r="AE32" i="9"/>
  <c r="AF32" i="9" s="1"/>
  <c r="AK32" i="9" s="1"/>
  <c r="C32" i="14" s="1"/>
  <c r="AA50" i="9"/>
  <c r="AE50" i="9"/>
  <c r="AF50" i="9" s="1"/>
  <c r="AK50" i="9" s="1"/>
  <c r="AA59" i="9"/>
  <c r="AE59" i="9"/>
  <c r="AF59" i="9" s="1"/>
  <c r="AK59" i="9" s="1"/>
  <c r="C59" i="14" s="1"/>
  <c r="AA22" i="9"/>
  <c r="AE22" i="9"/>
  <c r="AF22" i="9" s="1"/>
  <c r="AK22" i="9" s="1"/>
  <c r="C22" i="14" s="1"/>
  <c r="AA40" i="9"/>
  <c r="AE40" i="9"/>
  <c r="AF40" i="9" s="1"/>
  <c r="AK40" i="9" s="1"/>
  <c r="C40" i="14" s="1"/>
  <c r="AA41" i="9"/>
  <c r="AE41" i="9"/>
  <c r="AF41" i="9" s="1"/>
  <c r="AK41" i="9" s="1"/>
  <c r="AA13" i="9"/>
  <c r="AE13" i="9"/>
  <c r="AF13" i="9" s="1"/>
  <c r="AK13" i="9" s="1"/>
  <c r="C13" i="14" s="1"/>
  <c r="AA16" i="9"/>
  <c r="AE16" i="9"/>
  <c r="AF16" i="9" s="1"/>
  <c r="AK16" i="9" s="1"/>
  <c r="C16" i="14" s="1"/>
  <c r="AA62" i="9"/>
  <c r="AE62" i="9"/>
  <c r="AF62" i="9" s="1"/>
  <c r="AK62" i="9" s="1"/>
  <c r="C62" i="14" s="1"/>
  <c r="AA31" i="9"/>
  <c r="AE31" i="9"/>
  <c r="AF31" i="9" s="1"/>
  <c r="AK31" i="9" s="1"/>
  <c r="C31" i="14" s="1"/>
  <c r="AA48" i="9"/>
  <c r="AE48" i="9"/>
  <c r="AF48" i="9" s="1"/>
  <c r="AK48" i="9" s="1"/>
  <c r="AA20" i="9"/>
  <c r="AE20" i="9"/>
  <c r="AF20" i="9" s="1"/>
  <c r="AK20" i="9" s="1"/>
  <c r="C20" i="14" s="1"/>
  <c r="AA33" i="9"/>
  <c r="AE33" i="9"/>
  <c r="AF33" i="9" s="1"/>
  <c r="AK33" i="9" s="1"/>
  <c r="C33" i="14" s="1"/>
  <c r="AA54" i="9"/>
  <c r="AE54" i="9"/>
  <c r="AF54" i="9" s="1"/>
  <c r="AK54" i="9" s="1"/>
  <c r="AA11" i="9"/>
  <c r="AE11" i="9"/>
  <c r="AF11" i="9" s="1"/>
  <c r="AK11" i="9" s="1"/>
  <c r="C11" i="14" s="1"/>
  <c r="AA10" i="9"/>
  <c r="AE10" i="9"/>
  <c r="AF10" i="9" s="1"/>
  <c r="AK10" i="9" s="1"/>
  <c r="C10" i="14" s="1"/>
  <c r="AA19" i="9"/>
  <c r="AE19" i="9"/>
  <c r="AF19" i="9" s="1"/>
  <c r="AK19" i="9" s="1"/>
  <c r="C19" i="14" s="1"/>
  <c r="AA37" i="9"/>
  <c r="AE37" i="9"/>
  <c r="AF37" i="9" s="1"/>
  <c r="AK37" i="9" s="1"/>
  <c r="C37" i="14" s="1"/>
  <c r="AA47" i="9"/>
  <c r="AE47" i="9"/>
  <c r="AF47" i="9" s="1"/>
  <c r="AK47" i="9" s="1"/>
  <c r="AA56" i="9"/>
  <c r="AE56" i="9"/>
  <c r="AF56" i="9" s="1"/>
  <c r="AK56" i="9" s="1"/>
  <c r="AA17" i="9"/>
  <c r="AE17" i="9"/>
  <c r="AF17" i="9" s="1"/>
  <c r="AK17" i="9" s="1"/>
  <c r="C17" i="14" s="1"/>
  <c r="AA18" i="9"/>
  <c r="AE18" i="9"/>
  <c r="AF18" i="9" s="1"/>
  <c r="AK18" i="9" s="1"/>
  <c r="C18" i="14" s="1"/>
  <c r="AA27" i="9"/>
  <c r="AE27" i="9"/>
  <c r="AF27" i="9" s="1"/>
  <c r="AK27" i="9" s="1"/>
  <c r="C27" i="14" s="1"/>
  <c r="AA45" i="9"/>
  <c r="AE45" i="9"/>
  <c r="AF45" i="9" s="1"/>
  <c r="AK45" i="9" s="1"/>
  <c r="AA14" i="9"/>
  <c r="AE14" i="9"/>
  <c r="AF14" i="9" s="1"/>
  <c r="AK14" i="9" s="1"/>
  <c r="C14" i="14" s="1"/>
  <c r="AA63" i="9"/>
  <c r="AE63" i="9"/>
  <c r="AF63" i="9" s="1"/>
  <c r="AK63" i="9" s="1"/>
  <c r="C63" i="14" s="1"/>
  <c r="AA64" i="9"/>
  <c r="AE64" i="9"/>
  <c r="AF64" i="9" s="1"/>
  <c r="AK64" i="9" s="1"/>
  <c r="C64" i="14" s="1"/>
  <c r="AA21" i="9"/>
  <c r="AE21" i="9"/>
  <c r="AF21" i="9" s="1"/>
  <c r="AK21" i="9" s="1"/>
  <c r="C21" i="14" s="1"/>
  <c r="AA26" i="9"/>
  <c r="AE26" i="9"/>
  <c r="AF26" i="9" s="1"/>
  <c r="AK26" i="9" s="1"/>
  <c r="C26" i="14" s="1"/>
  <c r="AA39" i="9"/>
  <c r="AE39" i="9"/>
  <c r="AF39" i="9" s="1"/>
  <c r="AK39" i="9" s="1"/>
  <c r="C39" i="14" s="1"/>
  <c r="AA49" i="9"/>
  <c r="AE49" i="9"/>
  <c r="AF49" i="9" s="1"/>
  <c r="AK49" i="9" s="1"/>
  <c r="AA34" i="9"/>
  <c r="AE34" i="9"/>
  <c r="AF34" i="9" s="1"/>
  <c r="AK34" i="9" s="1"/>
  <c r="C34" i="14" s="1"/>
  <c r="AA36" i="9"/>
  <c r="AE36" i="9"/>
  <c r="AF36" i="9" s="1"/>
  <c r="AK36" i="9" s="1"/>
  <c r="C36" i="14" s="1"/>
  <c r="AA42" i="9"/>
  <c r="AE42" i="9"/>
  <c r="AF42" i="9" s="1"/>
  <c r="AK42" i="9" s="1"/>
  <c r="AA12" i="9"/>
  <c r="AE12" i="9"/>
  <c r="AF12" i="9" s="1"/>
  <c r="AK12" i="9" s="1"/>
  <c r="C12" i="14" s="1"/>
  <c r="AA44" i="9"/>
  <c r="AE44" i="9"/>
  <c r="AF44" i="9" s="1"/>
  <c r="AK44" i="9" s="1"/>
  <c r="AA61" i="9"/>
  <c r="AE61" i="9"/>
  <c r="AF61" i="9" s="1"/>
  <c r="AK61" i="9" s="1"/>
  <c r="C61" i="14" s="1"/>
  <c r="AA55" i="9"/>
  <c r="AE55" i="9"/>
  <c r="AF55" i="9" s="1"/>
  <c r="AK55" i="9" s="1"/>
  <c r="AA15" i="9"/>
  <c r="AE15" i="9"/>
  <c r="AF15" i="9" s="1"/>
  <c r="AK15" i="9" s="1"/>
  <c r="C15" i="14" s="1"/>
  <c r="AA57" i="9"/>
  <c r="AE57" i="9"/>
  <c r="AF57" i="9" s="1"/>
  <c r="AK57" i="9" s="1"/>
  <c r="G35" i="14" l="1"/>
  <c r="F61" i="14"/>
  <c r="F19" i="14"/>
  <c r="F32" i="14"/>
  <c r="F38" i="14"/>
  <c r="G60" i="14"/>
  <c r="G10" i="14"/>
  <c r="G27" i="14"/>
  <c r="G15" i="14"/>
  <c r="G12" i="14"/>
  <c r="G18" i="14"/>
  <c r="F4" i="14"/>
  <c r="G19" i="14"/>
  <c r="G58" i="14"/>
  <c r="F26" i="14"/>
  <c r="F33" i="14"/>
  <c r="F66" i="14"/>
  <c r="F67" i="14"/>
  <c r="G62" i="14"/>
  <c r="G14" i="14"/>
  <c r="F21" i="14"/>
  <c r="F10" i="14"/>
  <c r="F16" i="14"/>
  <c r="F24" i="14"/>
  <c r="G37" i="14"/>
  <c r="G32" i="14"/>
  <c r="G16" i="14"/>
  <c r="G21" i="14"/>
  <c r="G63" i="14"/>
  <c r="F34" i="14"/>
  <c r="F20" i="14"/>
  <c r="F22" i="14"/>
  <c r="G66" i="14"/>
  <c r="G34" i="14"/>
  <c r="G20" i="14"/>
  <c r="G40" i="14"/>
  <c r="F14" i="14"/>
  <c r="F40" i="14"/>
  <c r="F15" i="14"/>
  <c r="F64" i="14"/>
  <c r="F11" i="14"/>
  <c r="F60" i="14"/>
  <c r="F25" i="14"/>
  <c r="G38" i="14"/>
  <c r="G26" i="14"/>
  <c r="G33" i="14"/>
  <c r="G13" i="14"/>
  <c r="G65" i="14"/>
  <c r="G39" i="14"/>
  <c r="F36" i="14"/>
  <c r="F17" i="14"/>
  <c r="F62" i="14"/>
  <c r="F68" i="14"/>
  <c r="F12" i="14"/>
  <c r="F27" i="14"/>
  <c r="F13" i="14"/>
  <c r="F59" i="14"/>
  <c r="F65" i="14"/>
  <c r="G22" i="14"/>
  <c r="F6" i="14"/>
  <c r="G24" i="14"/>
  <c r="G64" i="14"/>
  <c r="G5" i="14"/>
  <c r="F39" i="14"/>
  <c r="F63" i="14"/>
  <c r="F18" i="14"/>
  <c r="F37" i="14"/>
  <c r="F31" i="14"/>
  <c r="F23" i="14"/>
  <c r="F35" i="14"/>
  <c r="F58" i="14"/>
  <c r="G68" i="14"/>
  <c r="G59" i="14"/>
  <c r="G31" i="14"/>
  <c r="G11" i="14"/>
  <c r="G25" i="14"/>
  <c r="G23" i="14"/>
  <c r="G17" i="14"/>
  <c r="G61" i="14"/>
  <c r="G36" i="14"/>
  <c r="G7" i="14"/>
  <c r="AE5" i="9"/>
  <c r="AF5" i="9" s="1"/>
  <c r="AK5" i="9" s="1"/>
  <c r="C5" i="14" s="1"/>
  <c r="D53" i="14"/>
  <c r="D43" i="14"/>
  <c r="D51" i="14"/>
  <c r="D48" i="14"/>
  <c r="D54" i="14"/>
  <c r="D57" i="14"/>
  <c r="D56" i="14"/>
  <c r="D45" i="14"/>
  <c r="D47" i="14"/>
  <c r="D46" i="14"/>
  <c r="D55" i="14"/>
  <c r="D44" i="14"/>
  <c r="D52" i="14"/>
  <c r="D49" i="14"/>
  <c r="D50" i="14"/>
  <c r="D42" i="14"/>
  <c r="D41" i="14"/>
  <c r="C56" i="14"/>
  <c r="C52" i="14"/>
  <c r="C53" i="14"/>
  <c r="C42" i="14"/>
  <c r="C46" i="14"/>
  <c r="C47" i="14"/>
  <c r="C48" i="14"/>
  <c r="C45" i="14"/>
  <c r="C49" i="14"/>
  <c r="C43" i="14"/>
  <c r="C55" i="14"/>
  <c r="C54" i="14"/>
  <c r="C57" i="14"/>
  <c r="C44" i="14"/>
  <c r="C50" i="14"/>
  <c r="C51" i="14"/>
  <c r="C41" i="14"/>
  <c r="AA5" i="13"/>
  <c r="AA7" i="13"/>
  <c r="AE7" i="9"/>
  <c r="AF7" i="9" s="1"/>
  <c r="AK7" i="9" s="1"/>
  <c r="C7" i="14" s="1"/>
  <c r="AE8" i="9"/>
  <c r="AF8" i="9" s="1"/>
  <c r="AK8" i="9" s="1"/>
  <c r="C8" i="14" s="1"/>
  <c r="AA6" i="13"/>
  <c r="AE6" i="13"/>
  <c r="AF6" i="13" s="1"/>
  <c r="AK6" i="13" s="1"/>
  <c r="D6" i="14" s="1"/>
  <c r="AA9" i="13"/>
  <c r="AE9" i="13"/>
  <c r="AF9" i="13" s="1"/>
  <c r="AK9" i="13" s="1"/>
  <c r="D9" i="14" s="1"/>
  <c r="AE8" i="13"/>
  <c r="AF8" i="13" s="1"/>
  <c r="AK8" i="13" s="1"/>
  <c r="D8" i="14" s="1"/>
  <c r="AA8" i="13"/>
  <c r="AA4" i="13"/>
  <c r="AE4" i="13"/>
  <c r="AF4" i="13" s="1"/>
  <c r="AK4" i="13" s="1"/>
  <c r="D4" i="14" s="1"/>
  <c r="AE9" i="9"/>
  <c r="AF9" i="9" s="1"/>
  <c r="AK9" i="9" s="1"/>
  <c r="C9" i="14" s="1"/>
  <c r="AA6" i="9"/>
  <c r="AA67" i="9"/>
  <c r="AA4" i="9"/>
  <c r="D67" i="14"/>
  <c r="G69" i="14" l="1"/>
  <c r="G67" i="14"/>
  <c r="F55" i="14"/>
  <c r="G44" i="14"/>
  <c r="F43" i="14"/>
  <c r="G55" i="14"/>
  <c r="F42" i="14"/>
  <c r="F53" i="14"/>
  <c r="G48" i="14"/>
  <c r="G8" i="14"/>
  <c r="F52" i="14"/>
  <c r="G51" i="14"/>
  <c r="G9" i="14"/>
  <c r="F41" i="14"/>
  <c r="F49" i="14"/>
  <c r="F56" i="14"/>
  <c r="G46" i="14"/>
  <c r="G43" i="14"/>
  <c r="G54" i="14"/>
  <c r="F45" i="14"/>
  <c r="F7" i="14"/>
  <c r="G41" i="14"/>
  <c r="G6" i="14"/>
  <c r="F50" i="14"/>
  <c r="F48" i="14"/>
  <c r="G42" i="14"/>
  <c r="G45" i="14"/>
  <c r="F5" i="14"/>
  <c r="F54" i="14"/>
  <c r="F51" i="14"/>
  <c r="G53" i="14"/>
  <c r="F44" i="14"/>
  <c r="G56" i="14"/>
  <c r="G52" i="14"/>
  <c r="F9" i="14"/>
  <c r="G47" i="14"/>
  <c r="F47" i="14"/>
  <c r="G50" i="14"/>
  <c r="G4" i="14"/>
  <c r="F8" i="14"/>
  <c r="F57" i="14"/>
  <c r="F46" i="14"/>
  <c r="G49" i="14"/>
  <c r="G57" i="14"/>
  <c r="F69" i="14" l="1"/>
</calcChain>
</file>

<file path=xl/sharedStrings.xml><?xml version="1.0" encoding="utf-8"?>
<sst xmlns="http://schemas.openxmlformats.org/spreadsheetml/2006/main" count="1440" uniqueCount="158">
  <si>
    <t>Service</t>
  </si>
  <si>
    <t>Total</t>
  </si>
  <si>
    <t>Residential</t>
  </si>
  <si>
    <t>Policy Decision - Day</t>
  </si>
  <si>
    <t>Policy Decision - Supported Employment @ 50%</t>
  </si>
  <si>
    <t>Policy Decision - Personal Support Services</t>
  </si>
  <si>
    <t>Policy Decision - Residential</t>
  </si>
  <si>
    <t>Day</t>
  </si>
  <si>
    <t>Day Small Setting</t>
  </si>
  <si>
    <t>Targeted Case Management</t>
  </si>
  <si>
    <t>Behavioral Support Services</t>
  </si>
  <si>
    <t>Personal Support Services</t>
  </si>
  <si>
    <t>Policy Decision</t>
  </si>
  <si>
    <t>19-3039: Psychologists, All Other</t>
  </si>
  <si>
    <t>19-4099: Life, Physical, and Social Science Technicians, All Other</t>
  </si>
  <si>
    <t>21-1012: Educational, Guidance, School, and Vocational Counselors</t>
  </si>
  <si>
    <t>21-1093: Social and Human Service Assistants</t>
  </si>
  <si>
    <t>29-1122: Occupational Therapists</t>
  </si>
  <si>
    <t>29-1141: Registered Nurses</t>
  </si>
  <si>
    <t>39-9021: Personal Care Aides</t>
  </si>
  <si>
    <t>Rest of State</t>
  </si>
  <si>
    <t>Geographic Differential</t>
  </si>
  <si>
    <t>Service Adjustment</t>
  </si>
  <si>
    <t>None</t>
  </si>
  <si>
    <t>Closures (Partial)</t>
  </si>
  <si>
    <t>No Show</t>
  </si>
  <si>
    <t>Indirect Job Development</t>
  </si>
  <si>
    <t>Policy Decision - Offset for Day Hab closures</t>
  </si>
  <si>
    <t>Source Selection</t>
  </si>
  <si>
    <t>Percentile</t>
  </si>
  <si>
    <t>Source</t>
  </si>
  <si>
    <t>Environmental Assessment</t>
  </si>
  <si>
    <t>Personal Supports</t>
  </si>
  <si>
    <t>Training Component</t>
  </si>
  <si>
    <t>DSP II</t>
  </si>
  <si>
    <t>Nursing</t>
  </si>
  <si>
    <t>DSP I</t>
  </si>
  <si>
    <t>DSP I w/ Behavior &amp; Meds</t>
  </si>
  <si>
    <t>DSP II w/ Behavior &amp; Meds</t>
  </si>
  <si>
    <t>Job Coach</t>
  </si>
  <si>
    <t>Employment Specialist</t>
  </si>
  <si>
    <t>BLS Base Wage</t>
  </si>
  <si>
    <t>ERE Component</t>
  </si>
  <si>
    <t>Facility Component</t>
  </si>
  <si>
    <t>Program Support Component</t>
  </si>
  <si>
    <t>Transportation Component</t>
  </si>
  <si>
    <t>Service Cost</t>
  </si>
  <si>
    <t>General &amp; Administrative Component</t>
  </si>
  <si>
    <t>Unit Conversion</t>
  </si>
  <si>
    <t>Staffing</t>
  </si>
  <si>
    <t>Rate</t>
  </si>
  <si>
    <t>Base BLS</t>
  </si>
  <si>
    <t>Projection Year</t>
  </si>
  <si>
    <t>Inflation Percentage</t>
  </si>
  <si>
    <t>BLS Wage</t>
  </si>
  <si>
    <t>ERE %</t>
  </si>
  <si>
    <t>ERE $</t>
  </si>
  <si>
    <t>Facility %</t>
  </si>
  <si>
    <t>Facility $</t>
  </si>
  <si>
    <t>PS %</t>
  </si>
  <si>
    <t>PS $</t>
  </si>
  <si>
    <t>Train. %</t>
  </si>
  <si>
    <t>Train. $</t>
  </si>
  <si>
    <t>Transp. %</t>
  </si>
  <si>
    <t>Transp. $</t>
  </si>
  <si>
    <t>Subtotal Service</t>
  </si>
  <si>
    <t>G&amp;A %</t>
  </si>
  <si>
    <t>G&amp;A $</t>
  </si>
  <si>
    <t>Total Gross G&amp;A</t>
  </si>
  <si>
    <t>Adj. %</t>
  </si>
  <si>
    <t>Fully Loaded Rate</t>
  </si>
  <si>
    <t>Billable Unit</t>
  </si>
  <si>
    <t>Hours/Unit</t>
  </si>
  <si>
    <t>Staff per Unit</t>
  </si>
  <si>
    <t>Billable Rate Per Unit</t>
  </si>
  <si>
    <t xml:space="preserve">Community Living  - Enhanced Supports: 1 w/Overnight Supervision </t>
  </si>
  <si>
    <t xml:space="preserve">Community Living  - Enhanced Supports: 2 w/Overnight Supervision </t>
  </si>
  <si>
    <t xml:space="preserve">Community Living  - Enhanced Supports: 3 w/Overnight Supervision </t>
  </si>
  <si>
    <t xml:space="preserve">Community Living  - Enhanced Supports: 4 w/Overnight Supervision </t>
  </si>
  <si>
    <t xml:space="preserve">Dedicated Hours for Community Living-Enhanced Supports (1:1) </t>
  </si>
  <si>
    <t>15 min</t>
  </si>
  <si>
    <t xml:space="preserve">Dedicated Hours for Community Living-Enhanced Supports (2:1) </t>
  </si>
  <si>
    <t xml:space="preserve">Dedicated Hours for Community Living-Group Home (1:1) </t>
  </si>
  <si>
    <t>Dedicated Hours for Community Living - Group Home (2:1)</t>
  </si>
  <si>
    <t>Community Living/Group Home: 1 w/ Overnight Supervision</t>
  </si>
  <si>
    <t>Community Living/Group Home: 2 w/ Overnight Supervision</t>
  </si>
  <si>
    <t>Community Living/Group Home: 3 w/ Overnight Supervision</t>
  </si>
  <si>
    <t>Community Living/Group Home: 4 w/ Overnight Supervision</t>
  </si>
  <si>
    <t>Community Living/Group Home: 5 w/ Overnight Supervision</t>
  </si>
  <si>
    <t>Community Living/Group Home: 6 w/ Overnight Supervision</t>
  </si>
  <si>
    <t>Community Living/Group Home: 7 w/ Overnight Supervision</t>
  </si>
  <si>
    <t>Community Living/Group Home: 8 w/ Overnight Supervision</t>
  </si>
  <si>
    <t>Community Living/Group Home: 1 w/o Overnight Supervision</t>
  </si>
  <si>
    <t>Community Living/Group Home: 2 w/o Overnight Supervision</t>
  </si>
  <si>
    <t>Community Living/Group Home: 3 w/o Overnight Supervision</t>
  </si>
  <si>
    <t>Community Living/Group Home: 4 w/o Overnight Supervision</t>
  </si>
  <si>
    <t>Community Living/Group Home: 5 w/o Overnight Supervision</t>
  </si>
  <si>
    <t>Community Living/Group Home: 6 w/o Overnight Supervision</t>
  </si>
  <si>
    <t>Community Living/Group Home: 7 w/o Overnight Supervision</t>
  </si>
  <si>
    <t>Community Living/Group Home: 8 w/o Overnight Supervision</t>
  </si>
  <si>
    <t>Shared Living: Level 1</t>
  </si>
  <si>
    <t xml:space="preserve">    FLAT RATE</t>
  </si>
  <si>
    <t>Shared Living: Level 2</t>
  </si>
  <si>
    <t>Shared Living: Level 3</t>
  </si>
  <si>
    <t>Supported Living: 1 w/ Overnight Supervision</t>
  </si>
  <si>
    <t>Supported Living: 2 w/ Overnight Supervision</t>
  </si>
  <si>
    <t>Supported Living: 3 w/ Overnight Supervision</t>
  </si>
  <si>
    <t>Supported Living: 4 w/ Overnight Supervision</t>
  </si>
  <si>
    <t>Supported Living: 1 w/o Overnight Supervision</t>
  </si>
  <si>
    <t>Supported Living: 2 w/o Overnight Supervision</t>
  </si>
  <si>
    <t>Supported Living: 3 w/o Overnight Supervision</t>
  </si>
  <si>
    <t>Supported Living: 4 w/o Overnight Supervision</t>
  </si>
  <si>
    <t xml:space="preserve">Dedicated Hours for Supported Living (1:1) </t>
  </si>
  <si>
    <t xml:space="preserve">Dedicated Hours for Supported Living (2:1) </t>
  </si>
  <si>
    <t xml:space="preserve">Career Exploration Services: Facility Based </t>
  </si>
  <si>
    <t>Career Exploration - Large Group</t>
  </si>
  <si>
    <t>Career Exploration - Small Group</t>
  </si>
  <si>
    <t>Community Development Service 2:1 Staffing Ratio</t>
  </si>
  <si>
    <t>Community Development Service 1:1 Staffing Ratio</t>
  </si>
  <si>
    <t>Day Habilitation 2:1 Staffing Ratio</t>
  </si>
  <si>
    <t>Day Habilitation 1:1 Staffing Ratio</t>
  </si>
  <si>
    <t>Day Habilitation Small Group (2-5)</t>
  </si>
  <si>
    <t>Day Habilitation Large Group (6-10)</t>
  </si>
  <si>
    <t xml:space="preserve">Employment Services - Job Development  </t>
  </si>
  <si>
    <t xml:space="preserve">Employment Services - Customized Self-Employment </t>
  </si>
  <si>
    <t>Milestone</t>
  </si>
  <si>
    <t xml:space="preserve">Employment Services - Follow Along Supports   </t>
  </si>
  <si>
    <t>Month</t>
  </si>
  <si>
    <t xml:space="preserve">Employment Services - Ongoing Job Supports </t>
  </si>
  <si>
    <t>Employment Services - Discovery Milestone 1</t>
  </si>
  <si>
    <t>Employment Services - Discovery Milestone 2</t>
  </si>
  <si>
    <t>Employment Services - Discovery Milestone 3</t>
  </si>
  <si>
    <t xml:space="preserve">BSS - Brief Support Implementation Services </t>
  </si>
  <si>
    <t>BSS - Behavioral Consultation</t>
  </si>
  <si>
    <t xml:space="preserve">BSS - Behavioral Plan    </t>
  </si>
  <si>
    <t>BSS - Behavioral Assessment</t>
  </si>
  <si>
    <t xml:space="preserve">Housing Support Services </t>
  </si>
  <si>
    <t>Personal Supports Enhanced</t>
  </si>
  <si>
    <t xml:space="preserve">Respite Care Services - Day </t>
  </si>
  <si>
    <t>Respite Care Services - Hour</t>
  </si>
  <si>
    <t>Service Adj. $</t>
  </si>
  <si>
    <t>Rest of State Rate</t>
  </si>
  <si>
    <t>Geographic Diff Rate</t>
  </si>
  <si>
    <t>Policy Decision - Residential @ 150%</t>
  </si>
  <si>
    <t>Policy Decision - Personal Supports @ 250%</t>
  </si>
  <si>
    <t>Funding Level</t>
  </si>
  <si>
    <t>Fully Funded Rates</t>
  </si>
  <si>
    <t>Funding Level Rates</t>
  </si>
  <si>
    <t>Community Development Service: Group - (1-4)</t>
  </si>
  <si>
    <t>Support Services</t>
  </si>
  <si>
    <t>TCM</t>
  </si>
  <si>
    <t>Service Type</t>
  </si>
  <si>
    <t>Funding % Selection</t>
  </si>
  <si>
    <t>FY24 Employment Services</t>
  </si>
  <si>
    <t>FY24 CDS</t>
  </si>
  <si>
    <t>FY24 Day Hab</t>
  </si>
  <si>
    <t>Other</t>
  </si>
  <si>
    <t xml:space="preserve">Nursing Support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</si>
</sst>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55">
    <xf numFmtId="0" fontId="0" fillId="0" borderId="0" xfId="0"/>
    <xf numFmtId="0" fontId="2" fillId="0" borderId="0" xfId="0" applyFont="1"/>
    <xf numFmtId="0" fontId="4" fillId="4" borderId="2" xfId="0" applyFont="1" applyFill="1" applyBorder="1"/>
    <xf numFmtId="164" fontId="2" fillId="4" borderId="6" xfId="3" applyNumberFormat="1" applyFont="1" applyFill="1" applyBorder="1"/>
    <xf numFmtId="0" fontId="4" fillId="4" borderId="8" xfId="0" applyFont="1" applyFill="1" applyBorder="1"/>
    <xf numFmtId="164" fontId="2" fillId="4" borderId="9" xfId="3" applyNumberFormat="1" applyFont="1" applyFill="1" applyBorder="1"/>
    <xf numFmtId="0" fontId="4" fillId="4" borderId="11" xfId="0" applyFont="1" applyFill="1" applyBorder="1"/>
    <xf numFmtId="164" fontId="2" fillId="4" borderId="12" xfId="3" applyNumberFormat="1" applyFont="1" applyFill="1" applyBorder="1"/>
    <xf numFmtId="0" fontId="3" fillId="0" borderId="0" xfId="0" applyFont="1"/>
    <xf numFmtId="0" fontId="5" fillId="4" borderId="2" xfId="0" applyFont="1" applyFill="1" applyBorder="1"/>
    <xf numFmtId="164" fontId="4" fillId="4" borderId="6" xfId="3" applyNumberFormat="1" applyFont="1" applyFill="1" applyBorder="1"/>
    <xf numFmtId="0" fontId="5" fillId="4" borderId="8" xfId="0" applyFont="1" applyFill="1" applyBorder="1"/>
    <xf numFmtId="164" fontId="4" fillId="4" borderId="9" xfId="3" applyNumberFormat="1" applyFont="1" applyFill="1" applyBorder="1"/>
    <xf numFmtId="0" fontId="5" fillId="4" borderId="11" xfId="0" applyFont="1" applyFill="1" applyBorder="1"/>
    <xf numFmtId="164" fontId="4" fillId="4" borderId="12" xfId="3" applyNumberFormat="1" applyFont="1" applyFill="1" applyBorder="1"/>
    <xf numFmtId="0" fontId="3" fillId="6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/>
    </xf>
    <xf numFmtId="0" fontId="7" fillId="2" borderId="2" xfId="4" applyFont="1" applyBorder="1"/>
    <xf numFmtId="164" fontId="2" fillId="4" borderId="4" xfId="3" applyNumberFormat="1" applyFont="1" applyFill="1" applyBorder="1"/>
    <xf numFmtId="0" fontId="7" fillId="0" borderId="0" xfId="0" applyFont="1" applyAlignment="1">
      <alignment horizontal="center"/>
    </xf>
    <xf numFmtId="10" fontId="6" fillId="0" borderId="0" xfId="3" applyNumberFormat="1" applyFont="1"/>
    <xf numFmtId="0" fontId="8" fillId="0" borderId="0" xfId="0" applyFont="1"/>
    <xf numFmtId="0" fontId="3" fillId="3" borderId="7" xfId="0" applyFont="1" applyFill="1" applyBorder="1" applyAlignment="1">
      <alignment horizontal="centerContinuous"/>
    </xf>
    <xf numFmtId="0" fontId="3" fillId="3" borderId="5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9" fontId="7" fillId="2" borderId="6" xfId="3" applyFont="1" applyFill="1" applyBorder="1"/>
    <xf numFmtId="44" fontId="2" fillId="4" borderId="6" xfId="2" applyFont="1" applyFill="1" applyBorder="1"/>
    <xf numFmtId="0" fontId="7" fillId="2" borderId="6" xfId="2" applyNumberFormat="1" applyFont="1" applyFill="1" applyBorder="1"/>
    <xf numFmtId="0" fontId="7" fillId="2" borderId="6" xfId="4" applyFont="1" applyBorder="1"/>
    <xf numFmtId="10" fontId="2" fillId="4" borderId="6" xfId="3" applyNumberFormat="1" applyFont="1" applyFill="1" applyBorder="1"/>
    <xf numFmtId="165" fontId="2" fillId="4" borderId="6" xfId="3" applyNumberFormat="1" applyFont="1" applyFill="1" applyBorder="1"/>
    <xf numFmtId="165" fontId="2" fillId="4" borderId="2" xfId="2" applyNumberFormat="1" applyFont="1" applyFill="1" applyBorder="1"/>
    <xf numFmtId="43" fontId="7" fillId="2" borderId="6" xfId="1" applyFont="1" applyFill="1" applyBorder="1"/>
    <xf numFmtId="9" fontId="7" fillId="2" borderId="9" xfId="3" applyFont="1" applyFill="1" applyBorder="1"/>
    <xf numFmtId="44" fontId="2" fillId="4" borderId="9" xfId="2" applyFont="1" applyFill="1" applyBorder="1"/>
    <xf numFmtId="0" fontId="7" fillId="2" borderId="9" xfId="2" applyNumberFormat="1" applyFont="1" applyFill="1" applyBorder="1"/>
    <xf numFmtId="0" fontId="7" fillId="2" borderId="9" xfId="4" applyFont="1" applyBorder="1"/>
    <xf numFmtId="0" fontId="7" fillId="2" borderId="8" xfId="4" applyFont="1" applyBorder="1"/>
    <xf numFmtId="10" fontId="2" fillId="4" borderId="9" xfId="3" applyNumberFormat="1" applyFont="1" applyFill="1" applyBorder="1"/>
    <xf numFmtId="165" fontId="2" fillId="4" borderId="9" xfId="3" applyNumberFormat="1" applyFont="1" applyFill="1" applyBorder="1"/>
    <xf numFmtId="165" fontId="2" fillId="4" borderId="8" xfId="2" applyNumberFormat="1" applyFont="1" applyFill="1" applyBorder="1"/>
    <xf numFmtId="43" fontId="7" fillId="2" borderId="9" xfId="1" applyFont="1" applyFill="1" applyBorder="1"/>
    <xf numFmtId="0" fontId="7" fillId="8" borderId="8" xfId="1" applyNumberFormat="1" applyFont="1" applyFill="1" applyBorder="1"/>
    <xf numFmtId="43" fontId="7" fillId="8" borderId="9" xfId="1" applyFont="1" applyFill="1" applyBorder="1"/>
    <xf numFmtId="0" fontId="4" fillId="4" borderId="11" xfId="0" applyFont="1" applyFill="1" applyBorder="1" applyAlignment="1">
      <alignment horizontal="left"/>
    </xf>
    <xf numFmtId="9" fontId="7" fillId="2" borderId="12" xfId="3" applyFont="1" applyFill="1" applyBorder="1"/>
    <xf numFmtId="44" fontId="2" fillId="4" borderId="12" xfId="2" applyFont="1" applyFill="1" applyBorder="1"/>
    <xf numFmtId="0" fontId="7" fillId="2" borderId="12" xfId="2" applyNumberFormat="1" applyFont="1" applyFill="1" applyBorder="1"/>
    <xf numFmtId="0" fontId="7" fillId="2" borderId="12" xfId="4" applyFont="1" applyBorder="1"/>
    <xf numFmtId="0" fontId="7" fillId="2" borderId="11" xfId="4" applyFont="1" applyBorder="1"/>
    <xf numFmtId="10" fontId="2" fillId="4" borderId="12" xfId="3" applyNumberFormat="1" applyFont="1" applyFill="1" applyBorder="1"/>
    <xf numFmtId="165" fontId="2" fillId="4" borderId="12" xfId="3" applyNumberFormat="1" applyFont="1" applyFill="1" applyBorder="1"/>
    <xf numFmtId="165" fontId="2" fillId="4" borderId="11" xfId="2" applyNumberFormat="1" applyFont="1" applyFill="1" applyBorder="1"/>
    <xf numFmtId="0" fontId="7" fillId="8" borderId="11" xfId="4" applyFont="1" applyFill="1" applyBorder="1"/>
    <xf numFmtId="43" fontId="7" fillId="8" borderId="12" xfId="1" applyFont="1" applyFill="1" applyBorder="1"/>
    <xf numFmtId="0" fontId="4" fillId="4" borderId="2" xfId="0" applyFont="1" applyFill="1" applyBorder="1" applyAlignment="1">
      <alignment horizontal="left"/>
    </xf>
    <xf numFmtId="43" fontId="7" fillId="2" borderId="12" xfId="1" applyFont="1" applyFill="1" applyBorder="1"/>
    <xf numFmtId="9" fontId="7" fillId="2" borderId="4" xfId="3" applyFont="1" applyFill="1" applyBorder="1"/>
    <xf numFmtId="44" fontId="2" fillId="4" borderId="4" xfId="2" applyFont="1" applyFill="1" applyBorder="1"/>
    <xf numFmtId="0" fontId="7" fillId="2" borderId="4" xfId="2" applyNumberFormat="1" applyFont="1" applyFill="1" applyBorder="1"/>
    <xf numFmtId="0" fontId="7" fillId="2" borderId="4" xfId="4" applyFont="1" applyBorder="1"/>
    <xf numFmtId="0" fontId="7" fillId="2" borderId="3" xfId="4" applyFont="1" applyBorder="1"/>
    <xf numFmtId="10" fontId="2" fillId="4" borderId="4" xfId="3" applyNumberFormat="1" applyFont="1" applyFill="1" applyBorder="1"/>
    <xf numFmtId="165" fontId="2" fillId="4" borderId="4" xfId="3" applyNumberFormat="1" applyFont="1" applyFill="1" applyBorder="1"/>
    <xf numFmtId="165" fontId="2" fillId="4" borderId="3" xfId="2" applyNumberFormat="1" applyFont="1" applyFill="1" applyBorder="1"/>
    <xf numFmtId="43" fontId="7" fillId="2" borderId="4" xfId="1" applyFont="1" applyFill="1" applyBorder="1"/>
    <xf numFmtId="0" fontId="7" fillId="8" borderId="9" xfId="4" applyFont="1" applyFill="1" applyBorder="1"/>
    <xf numFmtId="0" fontId="4" fillId="4" borderId="8" xfId="0" applyFont="1" applyFill="1" applyBorder="1" applyAlignment="1">
      <alignment horizontal="left"/>
    </xf>
    <xf numFmtId="9" fontId="7" fillId="7" borderId="6" xfId="3" applyFont="1" applyFill="1" applyBorder="1"/>
    <xf numFmtId="44" fontId="2" fillId="7" borderId="6" xfId="2" applyFont="1" applyFill="1" applyBorder="1"/>
    <xf numFmtId="0" fontId="7" fillId="7" borderId="6" xfId="2" applyNumberFormat="1" applyFont="1" applyFill="1" applyBorder="1"/>
    <xf numFmtId="164" fontId="2" fillId="7" borderId="6" xfId="3" applyNumberFormat="1" applyFont="1" applyFill="1" applyBorder="1"/>
    <xf numFmtId="0" fontId="7" fillId="7" borderId="6" xfId="4" applyFont="1" applyFill="1" applyBorder="1"/>
    <xf numFmtId="9" fontId="7" fillId="7" borderId="9" xfId="3" applyFont="1" applyFill="1" applyBorder="1"/>
    <xf numFmtId="44" fontId="2" fillId="7" borderId="9" xfId="2" applyFont="1" applyFill="1" applyBorder="1"/>
    <xf numFmtId="0" fontId="7" fillId="7" borderId="9" xfId="2" applyNumberFormat="1" applyFont="1" applyFill="1" applyBorder="1"/>
    <xf numFmtId="164" fontId="2" fillId="7" borderId="9" xfId="3" applyNumberFormat="1" applyFont="1" applyFill="1" applyBorder="1"/>
    <xf numFmtId="0" fontId="7" fillId="7" borderId="9" xfId="4" applyFont="1" applyFill="1" applyBorder="1"/>
    <xf numFmtId="164" fontId="4" fillId="7" borderId="9" xfId="3" applyNumberFormat="1" applyFont="1" applyFill="1" applyBorder="1"/>
    <xf numFmtId="44" fontId="4" fillId="7" borderId="9" xfId="2" applyFont="1" applyFill="1" applyBorder="1"/>
    <xf numFmtId="9" fontId="7" fillId="7" borderId="12" xfId="3" applyFont="1" applyFill="1" applyBorder="1"/>
    <xf numFmtId="44" fontId="2" fillId="7" borderId="12" xfId="2" applyFont="1" applyFill="1" applyBorder="1"/>
    <xf numFmtId="0" fontId="7" fillId="7" borderId="12" xfId="2" applyNumberFormat="1" applyFont="1" applyFill="1" applyBorder="1"/>
    <xf numFmtId="164" fontId="2" fillId="7" borderId="12" xfId="3" applyNumberFormat="1" applyFont="1" applyFill="1" applyBorder="1"/>
    <xf numFmtId="0" fontId="7" fillId="7" borderId="12" xfId="4" applyFont="1" applyFill="1" applyBorder="1"/>
    <xf numFmtId="164" fontId="4" fillId="7" borderId="12" xfId="3" applyNumberFormat="1" applyFont="1" applyFill="1" applyBorder="1"/>
    <xf numFmtId="44" fontId="4" fillId="7" borderId="12" xfId="2" applyFont="1" applyFill="1" applyBorder="1"/>
    <xf numFmtId="44" fontId="4" fillId="4" borderId="6" xfId="2" applyFont="1" applyFill="1" applyBorder="1"/>
    <xf numFmtId="44" fontId="4" fillId="4" borderId="9" xfId="2" applyFont="1" applyFill="1" applyBorder="1"/>
    <xf numFmtId="44" fontId="4" fillId="4" borderId="12" xfId="2" applyFont="1" applyFill="1" applyBorder="1"/>
    <xf numFmtId="10" fontId="4" fillId="4" borderId="12" xfId="3" applyNumberFormat="1" applyFont="1" applyFill="1" applyBorder="1"/>
    <xf numFmtId="165" fontId="4" fillId="4" borderId="12" xfId="3" applyNumberFormat="1" applyFont="1" applyFill="1" applyBorder="1"/>
    <xf numFmtId="165" fontId="4" fillId="4" borderId="11" xfId="2" applyNumberFormat="1" applyFont="1" applyFill="1" applyBorder="1"/>
    <xf numFmtId="43" fontId="3" fillId="4" borderId="6" xfId="1" applyFont="1" applyFill="1" applyBorder="1"/>
    <xf numFmtId="43" fontId="3" fillId="4" borderId="9" xfId="1" applyFont="1" applyFill="1" applyBorder="1"/>
    <xf numFmtId="43" fontId="3" fillId="4" borderId="12" xfId="1" applyFont="1" applyFill="1" applyBorder="1"/>
    <xf numFmtId="0" fontId="0" fillId="0" borderId="8" xfId="0" applyBorder="1"/>
    <xf numFmtId="9" fontId="4" fillId="4" borderId="2" xfId="3" applyFont="1" applyFill="1" applyBorder="1" applyAlignment="1">
      <alignment horizontal="right"/>
    </xf>
    <xf numFmtId="9" fontId="4" fillId="4" borderId="8" xfId="3" applyFont="1" applyFill="1" applyBorder="1" applyAlignment="1">
      <alignment horizontal="right"/>
    </xf>
    <xf numFmtId="9" fontId="4" fillId="4" borderId="11" xfId="3" applyFont="1" applyFill="1" applyBorder="1" applyAlignment="1">
      <alignment horizontal="right"/>
    </xf>
    <xf numFmtId="0" fontId="3" fillId="5" borderId="2" xfId="0" applyFont="1" applyFill="1" applyBorder="1" applyAlignment="1">
      <alignment horizontal="centerContinuous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Continuous" vertical="center" wrapText="1"/>
    </xf>
    <xf numFmtId="44" fontId="10" fillId="4" borderId="2" xfId="2" applyFont="1" applyFill="1" applyBorder="1"/>
    <xf numFmtId="44" fontId="10" fillId="4" borderId="8" xfId="2" applyFont="1" applyFill="1" applyBorder="1"/>
    <xf numFmtId="44" fontId="10" fillId="4" borderId="11" xfId="2" applyFont="1" applyFill="1" applyBorder="1" applyAlignment="1">
      <alignment horizontal="left"/>
    </xf>
    <xf numFmtId="44" fontId="10" fillId="4" borderId="2" xfId="2" applyFont="1" applyFill="1" applyBorder="1" applyAlignment="1">
      <alignment horizontal="left"/>
    </xf>
    <xf numFmtId="44" fontId="10" fillId="4" borderId="11" xfId="2" applyFont="1" applyFill="1" applyBorder="1"/>
    <xf numFmtId="44" fontId="10" fillId="4" borderId="8" xfId="2" applyFont="1" applyFill="1" applyBorder="1" applyAlignment="1">
      <alignment horizontal="left"/>
    </xf>
    <xf numFmtId="0" fontId="3" fillId="6" borderId="2" xfId="0" applyFont="1" applyFill="1" applyBorder="1" applyAlignment="1">
      <alignment horizontal="center" vertical="center" wrapText="1"/>
    </xf>
    <xf numFmtId="44" fontId="5" fillId="4" borderId="2" xfId="2" applyFont="1" applyFill="1" applyBorder="1"/>
    <xf numFmtId="44" fontId="5" fillId="4" borderId="8" xfId="2" applyFont="1" applyFill="1" applyBorder="1"/>
    <xf numFmtId="44" fontId="5" fillId="4" borderId="11" xfId="2" applyFont="1" applyFill="1" applyBorder="1" applyAlignment="1">
      <alignment horizontal="left"/>
    </xf>
    <xf numFmtId="44" fontId="5" fillId="4" borderId="2" xfId="2" applyFont="1" applyFill="1" applyBorder="1" applyAlignment="1">
      <alignment horizontal="left"/>
    </xf>
    <xf numFmtId="44" fontId="5" fillId="4" borderId="11" xfId="2" applyFont="1" applyFill="1" applyBorder="1"/>
    <xf numFmtId="44" fontId="5" fillId="4" borderId="8" xfId="2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 vertical="center"/>
    </xf>
    <xf numFmtId="10" fontId="2" fillId="0" borderId="0" xfId="3" applyNumberFormat="1" applyFont="1"/>
    <xf numFmtId="43" fontId="7" fillId="8" borderId="6" xfId="1" applyFont="1" applyFill="1" applyBorder="1"/>
    <xf numFmtId="0" fontId="5" fillId="4" borderId="7" xfId="0" applyFont="1" applyFill="1" applyBorder="1"/>
    <xf numFmtId="164" fontId="2" fillId="4" borderId="2" xfId="3" applyNumberFormat="1" applyFont="1" applyFill="1" applyBorder="1"/>
    <xf numFmtId="0" fontId="5" fillId="4" borderId="10" xfId="0" applyFont="1" applyFill="1" applyBorder="1"/>
    <xf numFmtId="164" fontId="2" fillId="4" borderId="8" xfId="3" applyNumberFormat="1" applyFont="1" applyFill="1" applyBorder="1"/>
    <xf numFmtId="0" fontId="5" fillId="4" borderId="13" xfId="0" applyFont="1" applyFill="1" applyBorder="1" applyAlignment="1">
      <alignment horizontal="left"/>
    </xf>
    <xf numFmtId="164" fontId="2" fillId="4" borderId="11" xfId="3" applyNumberFormat="1" applyFont="1" applyFill="1" applyBorder="1"/>
    <xf numFmtId="44" fontId="9" fillId="7" borderId="6" xfId="2" applyFont="1" applyFill="1" applyBorder="1"/>
    <xf numFmtId="0" fontId="7" fillId="7" borderId="2" xfId="4" applyFont="1" applyFill="1" applyBorder="1"/>
    <xf numFmtId="10" fontId="2" fillId="7" borderId="6" xfId="3" applyNumberFormat="1" applyFont="1" applyFill="1" applyBorder="1"/>
    <xf numFmtId="165" fontId="2" fillId="7" borderId="6" xfId="3" applyNumberFormat="1" applyFont="1" applyFill="1" applyBorder="1"/>
    <xf numFmtId="44" fontId="9" fillId="7" borderId="9" xfId="2" applyFont="1" applyFill="1" applyBorder="1"/>
    <xf numFmtId="0" fontId="7" fillId="7" borderId="8" xfId="4" applyFont="1" applyFill="1" applyBorder="1"/>
    <xf numFmtId="10" fontId="2" fillId="7" borderId="9" xfId="3" applyNumberFormat="1" applyFont="1" applyFill="1" applyBorder="1"/>
    <xf numFmtId="165" fontId="2" fillId="7" borderId="9" xfId="3" applyNumberFormat="1" applyFont="1" applyFill="1" applyBorder="1"/>
    <xf numFmtId="44" fontId="9" fillId="7" borderId="12" xfId="2" applyFont="1" applyFill="1" applyBorder="1"/>
    <xf numFmtId="0" fontId="7" fillId="7" borderId="11" xfId="4" applyFont="1" applyFill="1" applyBorder="1"/>
    <xf numFmtId="10" fontId="2" fillId="7" borderId="12" xfId="3" applyNumberFormat="1" applyFont="1" applyFill="1" applyBorder="1"/>
    <xf numFmtId="165" fontId="2" fillId="7" borderId="12" xfId="3" applyNumberFormat="1" applyFont="1" applyFill="1" applyBorder="1"/>
    <xf numFmtId="8" fontId="7" fillId="2" borderId="2" xfId="2" applyNumberFormat="1" applyFont="1" applyFill="1" applyBorder="1"/>
    <xf numFmtId="8" fontId="7" fillId="2" borderId="8" xfId="2" applyNumberFormat="1" applyFont="1" applyFill="1" applyBorder="1"/>
    <xf numFmtId="8" fontId="7" fillId="2" borderId="11" xfId="2" applyNumberFormat="1" applyFont="1" applyFill="1" applyBorder="1"/>
    <xf numFmtId="44" fontId="2" fillId="0" borderId="0" xfId="2" applyFont="1"/>
    <xf numFmtId="44" fontId="3" fillId="3" borderId="6" xfId="2" applyFont="1" applyFill="1" applyBorder="1" applyAlignment="1">
      <alignment horizontal="centerContinuous"/>
    </xf>
    <xf numFmtId="44" fontId="3" fillId="5" borderId="6" xfId="2" applyFont="1" applyFill="1" applyBorder="1" applyAlignment="1">
      <alignment horizontal="center" vertical="center" wrapText="1"/>
    </xf>
    <xf numFmtId="44" fontId="5" fillId="4" borderId="6" xfId="2" applyFont="1" applyFill="1" applyBorder="1"/>
    <xf numFmtId="44" fontId="5" fillId="4" borderId="9" xfId="2" applyFont="1" applyFill="1" applyBorder="1"/>
    <xf numFmtId="44" fontId="5" fillId="4" borderId="12" xfId="2" applyFont="1" applyFill="1" applyBorder="1"/>
    <xf numFmtId="44" fontId="5" fillId="4" borderId="4" xfId="2" applyFont="1" applyFill="1" applyBorder="1"/>
    <xf numFmtId="44" fontId="0" fillId="0" borderId="0" xfId="2" applyFont="1"/>
  </cellXfs>
  <cellStyles count="5">
    <cellStyle name="Comma" xfId="1" builtinId="3"/>
    <cellStyle name="Currency" xfId="2" builtinId="4"/>
    <cellStyle name="Normal" xfId="0" builtinId="0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34E5-51BA-47A6-A5D2-701FFE1CD5E8}">
  <sheetPr codeName="Sheet2">
    <tabColor theme="5"/>
  </sheetPr>
  <dimension ref="B2:J69"/>
  <sheetViews>
    <sheetView topLeftCell="A9" zoomScaleNormal="100" workbookViewId="0">
      <selection activeCell="F30" sqref="F30"/>
    </sheetView>
  </sheetViews>
  <sheetFormatPr defaultColWidth="8.85546875" defaultRowHeight="15" x14ac:dyDescent="0.25"/>
  <cols>
    <col min="1" max="1" width="3.7109375" customWidth="1"/>
    <col min="2" max="2" width="48.140625" customWidth="1"/>
    <col min="3" max="7" width="12.140625" customWidth="1"/>
    <col min="9" max="9" width="12.7109375" bestFit="1" customWidth="1"/>
  </cols>
  <sheetData>
    <row r="2" spans="2:10" x14ac:dyDescent="0.25">
      <c r="C2" s="106" t="s">
        <v>146</v>
      </c>
      <c r="D2" s="106"/>
      <c r="F2" s="104" t="s">
        <v>147</v>
      </c>
      <c r="G2" s="104"/>
    </row>
    <row r="3" spans="2:10" ht="22.5" x14ac:dyDescent="0.25">
      <c r="B3" s="27" t="s">
        <v>0</v>
      </c>
      <c r="C3" s="105" t="s">
        <v>141</v>
      </c>
      <c r="D3" s="105" t="s">
        <v>142</v>
      </c>
      <c r="E3" s="15" t="s">
        <v>145</v>
      </c>
      <c r="F3" s="113" t="s">
        <v>141</v>
      </c>
      <c r="G3" s="113" t="s">
        <v>142</v>
      </c>
      <c r="I3" s="123" t="s">
        <v>151</v>
      </c>
      <c r="J3" s="27" t="s">
        <v>152</v>
      </c>
    </row>
    <row r="4" spans="2:10" x14ac:dyDescent="0.25">
      <c r="B4" s="9" t="s">
        <v>75</v>
      </c>
      <c r="C4" s="107">
        <f>SUMIFS('Rest of State - Brick Dev'!$AK$4:$AK$68,'Rest of State - Brick Dev'!$B$4:$B$68,B4)</f>
        <v>1078.3606629516844</v>
      </c>
      <c r="D4" s="107">
        <f>SUMIFS('Geo Diff - Brick Dev'!$AK$4:$AK$68,'Geo Diff - Brick Dev'!$B$4:$B$68,B4)</f>
        <v>1266.0749952786412</v>
      </c>
      <c r="E4" s="101">
        <v>0.87</v>
      </c>
      <c r="F4" s="114">
        <f>C4*$E4</f>
        <v>938.17377676796536</v>
      </c>
      <c r="G4" s="114">
        <f t="shared" ref="G4:G67" si="0">D4*$E4</f>
        <v>1101.4852458924179</v>
      </c>
      <c r="I4" s="126" t="s">
        <v>2</v>
      </c>
      <c r="J4" s="127">
        <v>0.87</v>
      </c>
    </row>
    <row r="5" spans="2:10" x14ac:dyDescent="0.25">
      <c r="B5" s="11" t="s">
        <v>76</v>
      </c>
      <c r="C5" s="108">
        <f>SUMIFS('Rest of State - Brick Dev'!$AK$4:$AK$68,'Rest of State - Brick Dev'!$B$4:$B$68,B5)</f>
        <v>699.3715893780851</v>
      </c>
      <c r="D5" s="108">
        <f>SUMIFS('Geo Diff - Brick Dev'!$AK$4:$AK$68,'Geo Diff - Brick Dev'!$B$4:$B$68,B5)</f>
        <v>821.11385563361148</v>
      </c>
      <c r="E5" s="102">
        <v>0.87</v>
      </c>
      <c r="F5" s="115">
        <f t="shared" ref="F5:F68" si="1">C5*$E5</f>
        <v>608.45328275893405</v>
      </c>
      <c r="G5" s="115">
        <f t="shared" si="0"/>
        <v>714.36905440124201</v>
      </c>
      <c r="I5" s="128" t="s">
        <v>7</v>
      </c>
      <c r="J5" s="129">
        <v>0.96899999999999997</v>
      </c>
    </row>
    <row r="6" spans="2:10" x14ac:dyDescent="0.25">
      <c r="B6" s="11" t="s">
        <v>77</v>
      </c>
      <c r="C6" s="108">
        <f>SUMIFS('Rest of State - Brick Dev'!$AK$4:$AK$68,'Rest of State - Brick Dev'!$B$4:$B$68,B6)</f>
        <v>519.64481221947108</v>
      </c>
      <c r="D6" s="108">
        <f>SUMIFS('Geo Diff - Brick Dev'!$AK$4:$AK$68,'Geo Diff - Brick Dev'!$B$4:$B$68,B6)</f>
        <v>610.10135642050454</v>
      </c>
      <c r="E6" s="102">
        <v>0.87</v>
      </c>
      <c r="F6" s="115">
        <f t="shared" si="1"/>
        <v>452.09098663093982</v>
      </c>
      <c r="G6" s="115">
        <f t="shared" si="0"/>
        <v>530.78818008583892</v>
      </c>
      <c r="I6" s="128" t="s">
        <v>149</v>
      </c>
      <c r="J6" s="129">
        <v>1.04</v>
      </c>
    </row>
    <row r="7" spans="2:10" x14ac:dyDescent="0.25">
      <c r="B7" s="120" t="s">
        <v>78</v>
      </c>
      <c r="C7" s="109">
        <f>SUMIFS('Rest of State - Brick Dev'!$AK$4:$AK$68,'Rest of State - Brick Dev'!$B$4:$B$68,B7)</f>
        <v>589.97268154240703</v>
      </c>
      <c r="D7" s="109">
        <f>SUMIFS('Geo Diff - Brick Dev'!$AK$4:$AK$68,'Geo Diff - Brick Dev'!$B$4:$B$68,B7)</f>
        <v>692.67146480824215</v>
      </c>
      <c r="E7" s="103">
        <v>0.87</v>
      </c>
      <c r="F7" s="116">
        <f t="shared" si="1"/>
        <v>513.27623294189414</v>
      </c>
      <c r="G7" s="116">
        <f t="shared" si="0"/>
        <v>602.62417438317061</v>
      </c>
      <c r="I7" s="128" t="s">
        <v>32</v>
      </c>
      <c r="J7" s="129">
        <v>1.04</v>
      </c>
    </row>
    <row r="8" spans="2:10" x14ac:dyDescent="0.25">
      <c r="B8" s="121" t="s">
        <v>79</v>
      </c>
      <c r="C8" s="110">
        <f>SUMIFS('Rest of State - Brick Dev'!$AK$4:$AK$68,'Rest of State - Brick Dev'!$B$4:$B$68,B8)</f>
        <v>13.357977159971393</v>
      </c>
      <c r="D8" s="110">
        <f>SUMIFS('Geo Diff - Brick Dev'!$AK$4:$AK$68,'Geo Diff - Brick Dev'!$B$4:$B$68,B8)</f>
        <v>15.683250929657403</v>
      </c>
      <c r="E8" s="101">
        <v>0.87</v>
      </c>
      <c r="F8" s="117">
        <f t="shared" si="1"/>
        <v>11.621440129175111</v>
      </c>
      <c r="G8" s="117">
        <f t="shared" si="0"/>
        <v>13.64442830880194</v>
      </c>
      <c r="I8" s="122" t="s">
        <v>150</v>
      </c>
      <c r="J8" s="129">
        <v>1</v>
      </c>
    </row>
    <row r="9" spans="2:10" x14ac:dyDescent="0.25">
      <c r="B9" s="120" t="s">
        <v>81</v>
      </c>
      <c r="C9" s="109">
        <f>SUMIFS('Rest of State - Brick Dev'!$AK$4:$AK$68,'Rest of State - Brick Dev'!$B$4:$B$68,B9)</f>
        <v>26.715954319942785</v>
      </c>
      <c r="D9" s="109">
        <f>SUMIFS('Geo Diff - Brick Dev'!$AK$4:$AK$68,'Geo Diff - Brick Dev'!$B$4:$B$68,B9)</f>
        <v>31.366501859314806</v>
      </c>
      <c r="E9" s="103">
        <v>0.87</v>
      </c>
      <c r="F9" s="116">
        <f t="shared" si="1"/>
        <v>23.242880258350223</v>
      </c>
      <c r="G9" s="116">
        <f t="shared" si="0"/>
        <v>27.28885661760388</v>
      </c>
      <c r="I9" s="130" t="s">
        <v>156</v>
      </c>
      <c r="J9" s="131">
        <v>1</v>
      </c>
    </row>
    <row r="10" spans="2:10" x14ac:dyDescent="0.25">
      <c r="B10" s="9" t="s">
        <v>82</v>
      </c>
      <c r="C10" s="107">
        <f>SUMIFS('Rest of State - Brick Dev'!$AK$4:$AK$68,'Rest of State - Brick Dev'!$B$4:$B$68,B10)</f>
        <v>11.994797344876257</v>
      </c>
      <c r="D10" s="107">
        <f>SUMIFS('Geo Diff - Brick Dev'!$AK$4:$AK$68,'Geo Diff - Brick Dev'!$B$4:$B$68,B10)</f>
        <v>14.08277723170516</v>
      </c>
      <c r="E10" s="101">
        <v>0.87</v>
      </c>
      <c r="F10" s="114">
        <f t="shared" si="1"/>
        <v>10.435473690042343</v>
      </c>
      <c r="G10" s="114">
        <f t="shared" si="0"/>
        <v>12.25201619158349</v>
      </c>
    </row>
    <row r="11" spans="2:10" x14ac:dyDescent="0.25">
      <c r="B11" s="13" t="s">
        <v>83</v>
      </c>
      <c r="C11" s="111">
        <f>SUMIFS('Rest of State - Brick Dev'!$AK$4:$AK$68,'Rest of State - Brick Dev'!$B$4:$B$68,B11)</f>
        <v>23.989594689752515</v>
      </c>
      <c r="D11" s="111">
        <f>SUMIFS('Geo Diff - Brick Dev'!$AK$4:$AK$68,'Geo Diff - Brick Dev'!$B$4:$B$68,B11)</f>
        <v>28.16555446341032</v>
      </c>
      <c r="E11" s="103">
        <v>0.87</v>
      </c>
      <c r="F11" s="118">
        <f t="shared" si="1"/>
        <v>20.870947380084687</v>
      </c>
      <c r="G11" s="118">
        <f t="shared" si="0"/>
        <v>24.50403238316698</v>
      </c>
    </row>
    <row r="12" spans="2:10" x14ac:dyDescent="0.25">
      <c r="B12" s="9" t="s">
        <v>84</v>
      </c>
      <c r="C12" s="107">
        <f>SUMIFS('Rest of State - Brick Dev'!$AK$4:$AK$68,'Rest of State - Brick Dev'!$B$4:$B$68,B12)</f>
        <v>763.87122786147791</v>
      </c>
      <c r="D12" s="107">
        <f>SUMIFS('Geo Diff - Brick Dev'!$AK$4:$AK$68,'Geo Diff - Brick Dev'!$B$4:$B$68,B12)</f>
        <v>876.07101396264159</v>
      </c>
      <c r="E12" s="101">
        <v>0.87</v>
      </c>
      <c r="F12" s="114">
        <f t="shared" si="1"/>
        <v>664.56796823948582</v>
      </c>
      <c r="G12" s="114">
        <f t="shared" si="0"/>
        <v>762.18178214749821</v>
      </c>
    </row>
    <row r="13" spans="2:10" x14ac:dyDescent="0.25">
      <c r="B13" s="11" t="s">
        <v>85</v>
      </c>
      <c r="C13" s="108">
        <f>SUMIFS('Rest of State - Brick Dev'!$AK$4:$AK$68,'Rest of State - Brick Dev'!$B$4:$B$68,B13)</f>
        <v>495.40923835943681</v>
      </c>
      <c r="D13" s="108">
        <f>SUMIFS('Geo Diff - Brick Dev'!$AK$4:$AK$68,'Geo Diff - Brick Dev'!$B$4:$B$68,B13)</f>
        <v>568.17649093953935</v>
      </c>
      <c r="E13" s="102">
        <v>0.87</v>
      </c>
      <c r="F13" s="115">
        <f t="shared" si="1"/>
        <v>431.00603737271001</v>
      </c>
      <c r="G13" s="115">
        <f t="shared" si="0"/>
        <v>494.31354711739925</v>
      </c>
    </row>
    <row r="14" spans="2:10" x14ac:dyDescent="0.25">
      <c r="B14" s="11" t="s">
        <v>86</v>
      </c>
      <c r="C14" s="108">
        <f>SUMIFS('Rest of State - Brick Dev'!$AK$4:$AK$68,'Rest of State - Brick Dev'!$B$4:$B$68,B14)</f>
        <v>368.09736704919044</v>
      </c>
      <c r="D14" s="108">
        <f>SUMIFS('Geo Diff - Brick Dev'!$AK$4:$AK$68,'Geo Diff - Brick Dev'!$B$4:$B$68,B14)</f>
        <v>422.16465527909901</v>
      </c>
      <c r="E14" s="102">
        <v>0.87</v>
      </c>
      <c r="F14" s="115">
        <f t="shared" si="1"/>
        <v>320.24470933279571</v>
      </c>
      <c r="G14" s="115">
        <f t="shared" si="0"/>
        <v>367.28325009281616</v>
      </c>
    </row>
    <row r="15" spans="2:10" x14ac:dyDescent="0.25">
      <c r="B15" s="11" t="s">
        <v>87</v>
      </c>
      <c r="C15" s="108">
        <f>SUMIFS('Rest of State - Brick Dev'!$AK$4:$AK$68,'Rest of State - Brick Dev'!$B$4:$B$68,B15)</f>
        <v>417.91505582276511</v>
      </c>
      <c r="D15" s="108">
        <f>SUMIFS('Geo Diff - Brick Dev'!$AK$4:$AK$68,'Geo Diff - Brick Dev'!$B$4:$B$68,B15)</f>
        <v>479.29972140709742</v>
      </c>
      <c r="E15" s="102">
        <v>0.87</v>
      </c>
      <c r="F15" s="115">
        <f t="shared" si="1"/>
        <v>363.58609856580563</v>
      </c>
      <c r="G15" s="115">
        <f t="shared" si="0"/>
        <v>416.99075762417476</v>
      </c>
    </row>
    <row r="16" spans="2:10" x14ac:dyDescent="0.25">
      <c r="B16" s="122" t="s">
        <v>88</v>
      </c>
      <c r="C16" s="112">
        <f>SUMIFS('Rest of State - Brick Dev'!$AK$4:$AK$68,'Rest of State - Brick Dev'!$B$4:$B$68,B16)</f>
        <v>357.02676954395162</v>
      </c>
      <c r="D16" s="112">
        <f>SUMIFS('Geo Diff - Brick Dev'!$AK$4:$AK$68,'Geo Diff - Brick Dev'!$B$4:$B$68,B16)</f>
        <v>409.46797391732161</v>
      </c>
      <c r="E16" s="102">
        <v>0.87</v>
      </c>
      <c r="F16" s="119">
        <f t="shared" si="1"/>
        <v>310.61328950323792</v>
      </c>
      <c r="G16" s="119">
        <f t="shared" si="0"/>
        <v>356.2371373080698</v>
      </c>
    </row>
    <row r="17" spans="2:7" x14ac:dyDescent="0.25">
      <c r="B17" s="122" t="s">
        <v>89</v>
      </c>
      <c r="C17" s="112">
        <f>SUMIFS('Rest of State - Brick Dev'!$AK$4:$AK$68,'Rest of State - Brick Dev'!$B$4:$B$68,B17)</f>
        <v>382.85816372284216</v>
      </c>
      <c r="D17" s="112">
        <f>SUMIFS('Geo Diff - Brick Dev'!$AK$4:$AK$68,'Geo Diff - Brick Dev'!$B$4:$B$68,B17)</f>
        <v>439.09356376146889</v>
      </c>
      <c r="E17" s="102">
        <v>0.87</v>
      </c>
      <c r="F17" s="119">
        <f t="shared" si="1"/>
        <v>333.08660243887266</v>
      </c>
      <c r="G17" s="119">
        <f t="shared" si="0"/>
        <v>382.01140047247793</v>
      </c>
    </row>
    <row r="18" spans="2:7" x14ac:dyDescent="0.25">
      <c r="B18" s="122" t="s">
        <v>90</v>
      </c>
      <c r="C18" s="112">
        <f>SUMIFS('Rest of State - Brick Dev'!$AK$4:$AK$68,'Rest of State - Brick Dev'!$B$4:$B$68,B18)</f>
        <v>374.42342276646974</v>
      </c>
      <c r="D18" s="112">
        <f>SUMIFS('Geo Diff - Brick Dev'!$AK$4:$AK$68,'Geo Diff - Brick Dev'!$B$4:$B$68,B18)</f>
        <v>429.41990177154321</v>
      </c>
      <c r="E18" s="102">
        <v>0.87</v>
      </c>
      <c r="F18" s="119">
        <f t="shared" si="1"/>
        <v>325.74837780682867</v>
      </c>
      <c r="G18" s="119">
        <f t="shared" si="0"/>
        <v>373.5953145412426</v>
      </c>
    </row>
    <row r="19" spans="2:7" x14ac:dyDescent="0.25">
      <c r="B19" s="120" t="s">
        <v>91</v>
      </c>
      <c r="C19" s="109">
        <f>SUMIFS('Rest of State - Brick Dev'!$AK$4:$AK$68,'Rest of State - Brick Dev'!$B$4:$B$68,B19)</f>
        <v>341.80469797424826</v>
      </c>
      <c r="D19" s="109">
        <f>SUMIFS('Geo Diff - Brick Dev'!$AK$4:$AK$68,'Geo Diff - Brick Dev'!$B$4:$B$68,B19)</f>
        <v>392.01003704487766</v>
      </c>
      <c r="E19" s="103">
        <v>0.87</v>
      </c>
      <c r="F19" s="116">
        <f t="shared" si="1"/>
        <v>297.37008723759595</v>
      </c>
      <c r="G19" s="116">
        <f t="shared" si="0"/>
        <v>341.04873222904354</v>
      </c>
    </row>
    <row r="20" spans="2:7" x14ac:dyDescent="0.25">
      <c r="B20" s="122" t="s">
        <v>92</v>
      </c>
      <c r="C20" s="112">
        <f>SUMIFS('Rest of State - Brick Dev'!$AK$4:$AK$68,'Rest of State - Brick Dev'!$B$4:$B$68,B20)</f>
        <v>453.89449771479121</v>
      </c>
      <c r="D20" s="112">
        <f>SUMIFS('Geo Diff - Brick Dev'!$AK$4:$AK$68,'Geo Diff - Brick Dev'!$B$4:$B$68,B20)</f>
        <v>520.56393583287399</v>
      </c>
      <c r="E20" s="102">
        <v>0.87</v>
      </c>
      <c r="F20" s="119">
        <f t="shared" si="1"/>
        <v>394.88821301186834</v>
      </c>
      <c r="G20" s="119">
        <f t="shared" si="0"/>
        <v>452.89062417460036</v>
      </c>
    </row>
    <row r="21" spans="2:7" x14ac:dyDescent="0.25">
      <c r="B21" s="122" t="s">
        <v>93</v>
      </c>
      <c r="C21" s="112">
        <f>SUMIFS('Rest of State - Brick Dev'!$AK$4:$AK$68,'Rest of State - Brick Dev'!$B$4:$B$68,B21)</f>
        <v>340.42087328609347</v>
      </c>
      <c r="D21" s="112">
        <f>SUMIFS('Geo Diff - Brick Dev'!$AK$4:$AK$68,'Geo Diff - Brick Dev'!$B$4:$B$68,B21)</f>
        <v>390.4229518746555</v>
      </c>
      <c r="E21" s="102">
        <v>0.87</v>
      </c>
      <c r="F21" s="119">
        <f t="shared" si="1"/>
        <v>296.1661597589013</v>
      </c>
      <c r="G21" s="119">
        <f t="shared" si="0"/>
        <v>339.66796813095027</v>
      </c>
    </row>
    <row r="22" spans="2:7" x14ac:dyDescent="0.25">
      <c r="B22" s="122" t="s">
        <v>94</v>
      </c>
      <c r="C22" s="112">
        <f>SUMIFS('Rest of State - Brick Dev'!$AK$4:$AK$68,'Rest of State - Brick Dev'!$B$4:$B$68,B22)</f>
        <v>264.77179033362819</v>
      </c>
      <c r="D22" s="112">
        <f>SUMIFS('Geo Diff - Brick Dev'!$AK$4:$AK$68,'Geo Diff - Brick Dev'!$B$4:$B$68,B22)</f>
        <v>303.66229590250981</v>
      </c>
      <c r="E22" s="102">
        <v>0.87</v>
      </c>
      <c r="F22" s="119">
        <f t="shared" si="1"/>
        <v>230.35145759025653</v>
      </c>
      <c r="G22" s="119">
        <f t="shared" si="0"/>
        <v>264.18619743518354</v>
      </c>
    </row>
    <row r="23" spans="2:7" x14ac:dyDescent="0.25">
      <c r="B23" s="122" t="s">
        <v>95</v>
      </c>
      <c r="C23" s="112">
        <f>SUMIFS('Rest of State - Brick Dev'!$AK$4:$AK$68,'Rest of State - Brick Dev'!$B$4:$B$68,B23)</f>
        <v>340.42087328609347</v>
      </c>
      <c r="D23" s="112">
        <f>SUMIFS('Geo Diff - Brick Dev'!$AK$4:$AK$68,'Geo Diff - Brick Dev'!$B$4:$B$68,B23)</f>
        <v>390.4229518746555</v>
      </c>
      <c r="E23" s="102">
        <v>0.87</v>
      </c>
      <c r="F23" s="119">
        <f t="shared" si="1"/>
        <v>296.1661597589013</v>
      </c>
      <c r="G23" s="119">
        <f t="shared" si="0"/>
        <v>339.66796813095027</v>
      </c>
    </row>
    <row r="24" spans="2:7" x14ac:dyDescent="0.25">
      <c r="B24" s="11" t="s">
        <v>96</v>
      </c>
      <c r="C24" s="108">
        <f>SUMIFS('Rest of State - Brick Dev'!$AK$4:$AK$68,'Rest of State - Brick Dev'!$B$4:$B$68,B24)</f>
        <v>295.03142351461429</v>
      </c>
      <c r="D24" s="108">
        <f>SUMIFS('Geo Diff - Brick Dev'!$AK$4:$AK$68,'Geo Diff - Brick Dev'!$B$4:$B$68,B24)</f>
        <v>338.36655829136811</v>
      </c>
      <c r="E24" s="102">
        <v>0.87</v>
      </c>
      <c r="F24" s="115">
        <f t="shared" si="1"/>
        <v>256.67733845771443</v>
      </c>
      <c r="G24" s="115">
        <f t="shared" si="0"/>
        <v>294.37890571349027</v>
      </c>
    </row>
    <row r="25" spans="2:7" x14ac:dyDescent="0.25">
      <c r="B25" s="11" t="s">
        <v>97</v>
      </c>
      <c r="C25" s="108">
        <f>SUMIFS('Rest of State - Brick Dev'!$AK$4:$AK$68,'Rest of State - Brick Dev'!$B$4:$B$68,B25)</f>
        <v>279.53258700727997</v>
      </c>
      <c r="D25" s="108">
        <f>SUMIFS('Geo Diff - Brick Dev'!$AK$4:$AK$68,'Geo Diff - Brick Dev'!$B$4:$B$68,B25)</f>
        <v>320.59120438487969</v>
      </c>
      <c r="E25" s="102">
        <v>0.87</v>
      </c>
      <c r="F25" s="115">
        <f t="shared" si="1"/>
        <v>243.19335069633357</v>
      </c>
      <c r="G25" s="115">
        <f t="shared" si="0"/>
        <v>278.91434781484531</v>
      </c>
    </row>
    <row r="26" spans="2:7" x14ac:dyDescent="0.25">
      <c r="B26" s="11" t="s">
        <v>98</v>
      </c>
      <c r="C26" s="108">
        <f>SUMIFS('Rest of State - Brick Dev'!$AK$4:$AK$68,'Rest of State - Brick Dev'!$B$4:$B$68,B26)</f>
        <v>285.85864272455927</v>
      </c>
      <c r="D26" s="108">
        <f>SUMIFS('Geo Diff - Brick Dev'!$AK$4:$AK$68,'Geo Diff - Brick Dev'!$B$4:$B$68,B26)</f>
        <v>327.84645087732389</v>
      </c>
      <c r="E26" s="102">
        <v>0.87</v>
      </c>
      <c r="F26" s="115">
        <f t="shared" si="1"/>
        <v>248.69701917036656</v>
      </c>
      <c r="G26" s="115">
        <f t="shared" si="0"/>
        <v>285.22641226327175</v>
      </c>
    </row>
    <row r="27" spans="2:7" x14ac:dyDescent="0.25">
      <c r="B27" s="13" t="s">
        <v>99</v>
      </c>
      <c r="C27" s="111">
        <f>SUMIFS('Rest of State - Brick Dev'!$AK$4:$AK$68,'Rest of State - Brick Dev'!$B$4:$B$68,B27)</f>
        <v>264.31051543757661</v>
      </c>
      <c r="D27" s="111">
        <f>SUMIFS('Geo Diff - Brick Dev'!$AK$4:$AK$68,'Geo Diff - Brick Dev'!$B$4:$B$68,B27)</f>
        <v>303.13326751243574</v>
      </c>
      <c r="E27" s="103">
        <v>0.87</v>
      </c>
      <c r="F27" s="118">
        <f t="shared" si="1"/>
        <v>229.95014843069166</v>
      </c>
      <c r="G27" s="118">
        <f t="shared" si="0"/>
        <v>263.7259427358191</v>
      </c>
    </row>
    <row r="28" spans="2:7" x14ac:dyDescent="0.25">
      <c r="B28" s="9" t="s">
        <v>100</v>
      </c>
      <c r="C28" s="107">
        <f>SUMIFS('Rest of State - Brick Dev'!$AK$4:$AK$68,'Rest of State - Brick Dev'!$B$4:$B$68,B28)</f>
        <v>4065.74</v>
      </c>
      <c r="D28" s="107">
        <f>SUMIFS('Geo Diff - Brick Dev'!$AK$4:$AK$68,'Geo Diff - Brick Dev'!$B$4:$B$68,B28)</f>
        <v>4065.74</v>
      </c>
      <c r="E28" s="101">
        <v>1</v>
      </c>
      <c r="F28" s="114">
        <f t="shared" si="1"/>
        <v>4065.74</v>
      </c>
      <c r="G28" s="114">
        <f t="shared" si="0"/>
        <v>4065.74</v>
      </c>
    </row>
    <row r="29" spans="2:7" x14ac:dyDescent="0.25">
      <c r="B29" s="11" t="s">
        <v>102</v>
      </c>
      <c r="C29" s="108">
        <f>SUMIFS('Rest of State - Brick Dev'!$AK$4:$AK$68,'Rest of State - Brick Dev'!$B$4:$B$68,B29)</f>
        <v>4666.97</v>
      </c>
      <c r="D29" s="108">
        <f>SUMIFS('Geo Diff - Brick Dev'!$AK$4:$AK$68,'Geo Diff - Brick Dev'!$B$4:$B$68,B29)</f>
        <v>4666.97</v>
      </c>
      <c r="E29" s="102">
        <v>1</v>
      </c>
      <c r="F29" s="115">
        <f t="shared" si="1"/>
        <v>4666.97</v>
      </c>
      <c r="G29" s="115">
        <f t="shared" si="0"/>
        <v>4666.97</v>
      </c>
    </row>
    <row r="30" spans="2:7" x14ac:dyDescent="0.25">
      <c r="B30" s="13" t="s">
        <v>103</v>
      </c>
      <c r="C30" s="111">
        <f>SUMIFS('Rest of State - Brick Dev'!$AK$4:$AK$68,'Rest of State - Brick Dev'!$B$4:$B$68,B30)</f>
        <v>5568.8</v>
      </c>
      <c r="D30" s="111">
        <f>SUMIFS('Geo Diff - Brick Dev'!$AK$4:$AK$68,'Geo Diff - Brick Dev'!$B$4:$B$68,B30)</f>
        <v>5568.8</v>
      </c>
      <c r="E30" s="103">
        <v>1</v>
      </c>
      <c r="F30" s="118">
        <f t="shared" si="1"/>
        <v>5568.8</v>
      </c>
      <c r="G30" s="118">
        <f t="shared" si="0"/>
        <v>5568.8</v>
      </c>
    </row>
    <row r="31" spans="2:7" x14ac:dyDescent="0.25">
      <c r="B31" s="9" t="s">
        <v>104</v>
      </c>
      <c r="C31" s="107">
        <f>SUMIFS('Rest of State - Brick Dev'!$AK$4:$AK$68,'Rest of State - Brick Dev'!$B$4:$B$68,B31)</f>
        <v>763.87122786147791</v>
      </c>
      <c r="D31" s="107">
        <f>SUMIFS('Geo Diff - Brick Dev'!$AK$4:$AK$68,'Geo Diff - Brick Dev'!$B$4:$B$68,B31)</f>
        <v>876.07101396264159</v>
      </c>
      <c r="E31" s="101">
        <v>0.87</v>
      </c>
      <c r="F31" s="114">
        <f t="shared" si="1"/>
        <v>664.56796823948582</v>
      </c>
      <c r="G31" s="114">
        <f t="shared" si="0"/>
        <v>762.18178214749821</v>
      </c>
    </row>
    <row r="32" spans="2:7" x14ac:dyDescent="0.25">
      <c r="B32" s="11" t="s">
        <v>105</v>
      </c>
      <c r="C32" s="108">
        <f>SUMIFS('Rest of State - Brick Dev'!$AK$4:$AK$68,'Rest of State - Brick Dev'!$B$4:$B$68,B32)</f>
        <v>495.40923835943681</v>
      </c>
      <c r="D32" s="108">
        <f>SUMIFS('Geo Diff - Brick Dev'!$AK$4:$AK$68,'Geo Diff - Brick Dev'!$B$4:$B$68,B32)</f>
        <v>568.17649093953935</v>
      </c>
      <c r="E32" s="102">
        <v>0.87</v>
      </c>
      <c r="F32" s="115">
        <f t="shared" si="1"/>
        <v>431.00603737271001</v>
      </c>
      <c r="G32" s="115">
        <f t="shared" si="0"/>
        <v>494.31354711739925</v>
      </c>
    </row>
    <row r="33" spans="2:7" x14ac:dyDescent="0.25">
      <c r="B33" s="11" t="s">
        <v>106</v>
      </c>
      <c r="C33" s="108">
        <f>SUMIFS('Rest of State - Brick Dev'!$AK$4:$AK$68,'Rest of State - Brick Dev'!$B$4:$B$68,B33)</f>
        <v>368.09736704919044</v>
      </c>
      <c r="D33" s="108">
        <f>SUMIFS('Geo Diff - Brick Dev'!$AK$4:$AK$68,'Geo Diff - Brick Dev'!$B$4:$B$68,B33)</f>
        <v>422.16465527909901</v>
      </c>
      <c r="E33" s="102">
        <v>0.87</v>
      </c>
      <c r="F33" s="115">
        <f t="shared" si="1"/>
        <v>320.24470933279571</v>
      </c>
      <c r="G33" s="115">
        <f t="shared" si="0"/>
        <v>367.28325009281616</v>
      </c>
    </row>
    <row r="34" spans="2:7" x14ac:dyDescent="0.25">
      <c r="B34" s="13" t="s">
        <v>107</v>
      </c>
      <c r="C34" s="111">
        <f>SUMIFS('Rest of State - Brick Dev'!$AK$4:$AK$68,'Rest of State - Brick Dev'!$B$4:$B$68,B34)</f>
        <v>417.91505582276511</v>
      </c>
      <c r="D34" s="111">
        <f>SUMIFS('Geo Diff - Brick Dev'!$AK$4:$AK$68,'Geo Diff - Brick Dev'!$B$4:$B$68,B34)</f>
        <v>479.29972140709742</v>
      </c>
      <c r="E34" s="103">
        <v>0.87</v>
      </c>
      <c r="F34" s="118">
        <f t="shared" si="1"/>
        <v>363.58609856580563</v>
      </c>
      <c r="G34" s="118">
        <f t="shared" si="0"/>
        <v>416.99075762417476</v>
      </c>
    </row>
    <row r="35" spans="2:7" x14ac:dyDescent="0.25">
      <c r="B35" s="9" t="s">
        <v>108</v>
      </c>
      <c r="C35" s="107">
        <f>SUMIFS('Rest of State - Brick Dev'!$AK$4:$AK$68,'Rest of State - Brick Dev'!$B$4:$B$68,B35)</f>
        <v>453.89449771479121</v>
      </c>
      <c r="D35" s="107">
        <f>SUMIFS('Geo Diff - Brick Dev'!$AK$4:$AK$68,'Geo Diff - Brick Dev'!$B$4:$B$68,B35)</f>
        <v>520.56393583287399</v>
      </c>
      <c r="E35" s="101">
        <v>0.87</v>
      </c>
      <c r="F35" s="114">
        <f t="shared" si="1"/>
        <v>394.88821301186834</v>
      </c>
      <c r="G35" s="114">
        <f t="shared" si="0"/>
        <v>452.89062417460036</v>
      </c>
    </row>
    <row r="36" spans="2:7" x14ac:dyDescent="0.25">
      <c r="B36" s="11" t="s">
        <v>109</v>
      </c>
      <c r="C36" s="108">
        <f>SUMIFS('Rest of State - Brick Dev'!$AK$4:$AK$68,'Rest of State - Brick Dev'!$B$4:$B$68,B36)</f>
        <v>340.42087328609347</v>
      </c>
      <c r="D36" s="108">
        <f>SUMIFS('Geo Diff - Brick Dev'!$AK$4:$AK$68,'Geo Diff - Brick Dev'!$B$4:$B$68,B36)</f>
        <v>390.4229518746555</v>
      </c>
      <c r="E36" s="102">
        <v>0.87</v>
      </c>
      <c r="F36" s="115">
        <f t="shared" si="1"/>
        <v>296.1661597589013</v>
      </c>
      <c r="G36" s="115">
        <f t="shared" si="0"/>
        <v>339.66796813095027</v>
      </c>
    </row>
    <row r="37" spans="2:7" x14ac:dyDescent="0.25">
      <c r="B37" s="122" t="s">
        <v>110</v>
      </c>
      <c r="C37" s="112">
        <f>SUMIFS('Rest of State - Brick Dev'!$AK$4:$AK$68,'Rest of State - Brick Dev'!$B$4:$B$68,B37)</f>
        <v>264.77179033362819</v>
      </c>
      <c r="D37" s="112">
        <f>SUMIFS('Geo Diff - Brick Dev'!$AK$4:$AK$68,'Geo Diff - Brick Dev'!$B$4:$B$68,B37)</f>
        <v>303.66229590250981</v>
      </c>
      <c r="E37" s="102">
        <v>0.87</v>
      </c>
      <c r="F37" s="119">
        <f t="shared" si="1"/>
        <v>230.35145759025653</v>
      </c>
      <c r="G37" s="119">
        <f t="shared" si="0"/>
        <v>264.18619743518354</v>
      </c>
    </row>
    <row r="38" spans="2:7" x14ac:dyDescent="0.25">
      <c r="B38" s="120" t="s">
        <v>111</v>
      </c>
      <c r="C38" s="109">
        <f>SUMIFS('Rest of State - Brick Dev'!$AK$4:$AK$68,'Rest of State - Brick Dev'!$B$4:$B$68,B38)</f>
        <v>340.42087328609347</v>
      </c>
      <c r="D38" s="109">
        <f>SUMIFS('Geo Diff - Brick Dev'!$AK$4:$AK$68,'Geo Diff - Brick Dev'!$B$4:$B$68,B38)</f>
        <v>390.4229518746555</v>
      </c>
      <c r="E38" s="103">
        <v>0.87</v>
      </c>
      <c r="F38" s="116">
        <f t="shared" si="1"/>
        <v>296.1661597589013</v>
      </c>
      <c r="G38" s="116">
        <f t="shared" si="0"/>
        <v>339.66796813095027</v>
      </c>
    </row>
    <row r="39" spans="2:7" x14ac:dyDescent="0.25">
      <c r="B39" s="121" t="s">
        <v>112</v>
      </c>
      <c r="C39" s="110">
        <f>SUMIFS('Rest of State - Brick Dev'!$AK$4:$AK$68,'Rest of State - Brick Dev'!$B$4:$B$68,B39)</f>
        <v>11.994797344876257</v>
      </c>
      <c r="D39" s="110">
        <f>SUMIFS('Geo Diff - Brick Dev'!$AK$4:$AK$68,'Geo Diff - Brick Dev'!$B$4:$B$68,B39)</f>
        <v>14.08277723170516</v>
      </c>
      <c r="E39" s="101">
        <v>0.87</v>
      </c>
      <c r="F39" s="117">
        <f t="shared" si="1"/>
        <v>10.435473690042343</v>
      </c>
      <c r="G39" s="117">
        <f t="shared" si="0"/>
        <v>12.25201619158349</v>
      </c>
    </row>
    <row r="40" spans="2:7" x14ac:dyDescent="0.25">
      <c r="B40" s="120" t="s">
        <v>113</v>
      </c>
      <c r="C40" s="109">
        <f>SUMIFS('Rest of State - Brick Dev'!$AK$4:$AK$68,'Rest of State - Brick Dev'!$B$4:$B$68,B40)</f>
        <v>23.989594689752515</v>
      </c>
      <c r="D40" s="109">
        <f>SUMIFS('Geo Diff - Brick Dev'!$AK$4:$AK$68,'Geo Diff - Brick Dev'!$B$4:$B$68,B40)</f>
        <v>28.16555446341032</v>
      </c>
      <c r="E40" s="103">
        <v>0.87</v>
      </c>
      <c r="F40" s="116">
        <f t="shared" si="1"/>
        <v>20.870947380084687</v>
      </c>
      <c r="G40" s="116">
        <f t="shared" si="0"/>
        <v>24.50403238316698</v>
      </c>
    </row>
    <row r="41" spans="2:7" x14ac:dyDescent="0.25">
      <c r="B41" s="121" t="s">
        <v>114</v>
      </c>
      <c r="C41" s="110">
        <f>SUMIFS('Rest of State - Brick Dev'!$AK$4:$AK$68,'Rest of State - Brick Dev'!$B$4:$B$68,B41)</f>
        <v>4.430088189249159</v>
      </c>
      <c r="D41" s="110">
        <f>SUMIFS('Geo Diff - Brick Dev'!$AK$4:$AK$68,'Geo Diff - Brick Dev'!$B$4:$B$68,B41)</f>
        <v>5.0807933462356232</v>
      </c>
      <c r="E41" s="101">
        <v>0.96899999999999997</v>
      </c>
      <c r="F41" s="117">
        <f t="shared" si="1"/>
        <v>4.2927554553824354</v>
      </c>
      <c r="G41" s="117">
        <f t="shared" si="0"/>
        <v>4.9232887525023186</v>
      </c>
    </row>
    <row r="42" spans="2:7" x14ac:dyDescent="0.25">
      <c r="B42" s="122" t="s">
        <v>115</v>
      </c>
      <c r="C42" s="112">
        <f>SUMIFS('Rest of State - Brick Dev'!$AK$4:$AK$68,'Rest of State - Brick Dev'!$B$4:$B$68,B42)</f>
        <v>3.0096009094141856</v>
      </c>
      <c r="D42" s="112">
        <f>SUMIFS('Geo Diff - Brick Dev'!$AK$4:$AK$68,'Geo Diff - Brick Dev'!$B$4:$B$68,B42)</f>
        <v>3.6637143408015049</v>
      </c>
      <c r="E42" s="102">
        <v>0.96899999999999997</v>
      </c>
      <c r="F42" s="119">
        <f t="shared" si="1"/>
        <v>2.9163032812223459</v>
      </c>
      <c r="G42" s="119">
        <f t="shared" si="0"/>
        <v>3.5501391962366582</v>
      </c>
    </row>
    <row r="43" spans="2:7" x14ac:dyDescent="0.25">
      <c r="B43" s="120" t="s">
        <v>116</v>
      </c>
      <c r="C43" s="109">
        <f>SUMIFS('Rest of State - Brick Dev'!$AK$4:$AK$68,'Rest of State - Brick Dev'!$B$4:$B$68,B43)</f>
        <v>4.0052934233116346</v>
      </c>
      <c r="D43" s="109">
        <f>SUMIFS('Geo Diff - Brick Dev'!$AK$4:$AK$68,'Geo Diff - Brick Dev'!$B$4:$B$68,B43)</f>
        <v>4.5936034014555638</v>
      </c>
      <c r="E43" s="103">
        <v>0.96899999999999997</v>
      </c>
      <c r="F43" s="116">
        <f t="shared" si="1"/>
        <v>3.8811293271889737</v>
      </c>
      <c r="G43" s="116">
        <f t="shared" si="0"/>
        <v>4.4512016960104415</v>
      </c>
    </row>
    <row r="44" spans="2:7" x14ac:dyDescent="0.25">
      <c r="B44" s="121" t="s">
        <v>117</v>
      </c>
      <c r="C44" s="110">
        <f>SUMIFS('Rest of State - Brick Dev'!$AK$4:$AK$68,'Rest of State - Brick Dev'!$B$4:$B$68,B44)</f>
        <v>31.833948871048026</v>
      </c>
      <c r="D44" s="110">
        <f>SUMIFS('Geo Diff - Brick Dev'!$AK$4:$AK$68,'Geo Diff - Brick Dev'!$B$4:$B$68,B44)</f>
        <v>37.375405141626949</v>
      </c>
      <c r="E44" s="101">
        <v>0.96899999999999997</v>
      </c>
      <c r="F44" s="117">
        <f t="shared" si="1"/>
        <v>30.847096456045538</v>
      </c>
      <c r="G44" s="117">
        <f t="shared" si="0"/>
        <v>36.216767582236514</v>
      </c>
    </row>
    <row r="45" spans="2:7" x14ac:dyDescent="0.25">
      <c r="B45" s="122" t="s">
        <v>118</v>
      </c>
      <c r="C45" s="112">
        <f>SUMIFS('Rest of State - Brick Dev'!$AK$4:$AK$68,'Rest of State - Brick Dev'!$B$4:$B$68,B45)</f>
        <v>15.916974435524013</v>
      </c>
      <c r="D45" s="112">
        <f>SUMIFS('Geo Diff - Brick Dev'!$AK$4:$AK$68,'Geo Diff - Brick Dev'!$B$4:$B$68,B45)</f>
        <v>18.687702570813475</v>
      </c>
      <c r="E45" s="102">
        <v>0.96899999999999997</v>
      </c>
      <c r="F45" s="119">
        <f t="shared" si="1"/>
        <v>15.423548228022769</v>
      </c>
      <c r="G45" s="119">
        <f t="shared" si="0"/>
        <v>18.108383791118257</v>
      </c>
    </row>
    <row r="46" spans="2:7" x14ac:dyDescent="0.25">
      <c r="B46" s="120" t="s">
        <v>148</v>
      </c>
      <c r="C46" s="109">
        <f>SUMIFS('Rest of State - Brick Dev'!$AK$4:$AK$68,'Rest of State - Brick Dev'!$B$4:$B$68,B46)</f>
        <v>10.43609632282212</v>
      </c>
      <c r="D46" s="109">
        <f>SUMIFS('Geo Diff - Brick Dev'!$AK$4:$AK$68,'Geo Diff - Brick Dev'!$B$4:$B$68,B46)</f>
        <v>12.252747208413759</v>
      </c>
      <c r="E46" s="103">
        <v>0.96899999999999997</v>
      </c>
      <c r="F46" s="116">
        <f t="shared" si="1"/>
        <v>10.112577336814635</v>
      </c>
      <c r="G46" s="116">
        <f t="shared" si="0"/>
        <v>11.872912044952932</v>
      </c>
    </row>
    <row r="47" spans="2:7" x14ac:dyDescent="0.25">
      <c r="B47" s="121" t="s">
        <v>119</v>
      </c>
      <c r="C47" s="110">
        <f>SUMIFS('Rest of State - Brick Dev'!$AK$4:$AK$68,'Rest of State - Brick Dev'!$B$4:$B$68,B47)</f>
        <v>33.787246657393766</v>
      </c>
      <c r="D47" s="110">
        <f>SUMIFS('Geo Diff - Brick Dev'!$AK$4:$AK$68,'Geo Diff - Brick Dev'!$B$4:$B$68,B47)</f>
        <v>39.668720885226421</v>
      </c>
      <c r="E47" s="101">
        <v>0.96899999999999997</v>
      </c>
      <c r="F47" s="117">
        <f t="shared" si="1"/>
        <v>32.739842011014559</v>
      </c>
      <c r="G47" s="117">
        <f t="shared" si="0"/>
        <v>38.438990537784399</v>
      </c>
    </row>
    <row r="48" spans="2:7" x14ac:dyDescent="0.25">
      <c r="B48" s="120" t="s">
        <v>120</v>
      </c>
      <c r="C48" s="109">
        <f>SUMIFS('Rest of State - Brick Dev'!$AK$4:$AK$68,'Rest of State - Brick Dev'!$B$4:$B$68,B48)</f>
        <v>16.893623328696883</v>
      </c>
      <c r="D48" s="109">
        <f>SUMIFS('Geo Diff - Brick Dev'!$AK$4:$AK$68,'Geo Diff - Brick Dev'!$B$4:$B$68,B48)</f>
        <v>19.83436044261321</v>
      </c>
      <c r="E48" s="103">
        <v>0.96899999999999997</v>
      </c>
      <c r="F48" s="116">
        <f t="shared" si="1"/>
        <v>16.36992100550728</v>
      </c>
      <c r="G48" s="116">
        <f t="shared" si="0"/>
        <v>19.219495268892199</v>
      </c>
    </row>
    <row r="49" spans="2:7" x14ac:dyDescent="0.25">
      <c r="B49" s="121" t="s">
        <v>121</v>
      </c>
      <c r="C49" s="110">
        <f>SUMIFS('Rest of State - Brick Dev'!$AK$4:$AK$68,'Rest of State - Brick Dev'!$B$4:$B$68,B49)</f>
        <v>5.7714218243005604</v>
      </c>
      <c r="D49" s="110">
        <f>SUMIFS('Geo Diff - Brick Dev'!$AK$4:$AK$68,'Geo Diff - Brick Dev'!$B$4:$B$68,B49)</f>
        <v>6.7760751203141476</v>
      </c>
      <c r="E49" s="101">
        <v>0.96899999999999997</v>
      </c>
      <c r="F49" s="117">
        <f t="shared" si="1"/>
        <v>5.5925077477472431</v>
      </c>
      <c r="G49" s="117">
        <f t="shared" si="0"/>
        <v>6.566016791584409</v>
      </c>
    </row>
    <row r="50" spans="2:7" x14ac:dyDescent="0.25">
      <c r="B50" s="120" t="s">
        <v>122</v>
      </c>
      <c r="C50" s="109">
        <f>SUMIFS('Rest of State - Brick Dev'!$AK$4:$AK$68,'Rest of State - Brick Dev'!$B$4:$B$68,B50)</f>
        <v>3.4939790243241111</v>
      </c>
      <c r="D50" s="109">
        <f>SUMIFS('Geo Diff - Brick Dev'!$AK$4:$AK$68,'Geo Diff - Brick Dev'!$B$4:$B$68,B50)</f>
        <v>4.2533682847562604</v>
      </c>
      <c r="E50" s="103">
        <v>0.96899999999999997</v>
      </c>
      <c r="F50" s="116">
        <f t="shared" si="1"/>
        <v>3.3856656745700637</v>
      </c>
      <c r="G50" s="116">
        <f t="shared" si="0"/>
        <v>4.1215138679288161</v>
      </c>
    </row>
    <row r="51" spans="2:7" x14ac:dyDescent="0.25">
      <c r="B51" s="121" t="s">
        <v>123</v>
      </c>
      <c r="C51" s="110">
        <f>SUMIFS('Rest of State - Brick Dev'!$AK$4:$AK$68,'Rest of State - Brick Dev'!$B$4:$B$68,B51)</f>
        <v>25.793625523222094</v>
      </c>
      <c r="D51" s="110">
        <f>SUMIFS('Geo Diff - Brick Dev'!$AK$4:$AK$68,'Geo Diff - Brick Dev'!$B$4:$B$68,B51)</f>
        <v>29.335639188444603</v>
      </c>
      <c r="E51" s="101">
        <v>0.96899999999999997</v>
      </c>
      <c r="F51" s="117">
        <f t="shared" si="1"/>
        <v>24.994023132002209</v>
      </c>
      <c r="G51" s="117">
        <f t="shared" si="0"/>
        <v>28.426234373602821</v>
      </c>
    </row>
    <row r="52" spans="2:7" x14ac:dyDescent="0.25">
      <c r="B52" s="122" t="s">
        <v>124</v>
      </c>
      <c r="C52" s="112">
        <f>SUMIFS('Rest of State - Brick Dev'!$AK$4:$AK$68,'Rest of State - Brick Dev'!$B$4:$B$68,B52)</f>
        <v>532.63830188188228</v>
      </c>
      <c r="D52" s="112">
        <f>SUMIFS('Geo Diff - Brick Dev'!$AK$4:$AK$68,'Geo Diff - Brick Dev'!$B$4:$B$68,B52)</f>
        <v>605.78087511913486</v>
      </c>
      <c r="E52" s="102">
        <v>0.96899999999999997</v>
      </c>
      <c r="F52" s="119">
        <f t="shared" si="1"/>
        <v>516.12651452354396</v>
      </c>
      <c r="G52" s="119">
        <f t="shared" si="0"/>
        <v>587.00166799044166</v>
      </c>
    </row>
    <row r="53" spans="2:7" x14ac:dyDescent="0.25">
      <c r="B53" s="122" t="s">
        <v>126</v>
      </c>
      <c r="C53" s="112">
        <f>SUMIFS('Rest of State - Brick Dev'!$AK$4:$AK$68,'Rest of State - Brick Dev'!$B$4:$B$68,B53)</f>
        <v>676.88606159130052</v>
      </c>
      <c r="D53" s="112">
        <f>SUMIFS('Geo Diff - Brick Dev'!$AK$4:$AK$68,'Geo Diff - Brick Dev'!$B$4:$B$68,B53)</f>
        <v>779.23634048183158</v>
      </c>
      <c r="E53" s="102">
        <v>0.96899999999999997</v>
      </c>
      <c r="F53" s="119">
        <f t="shared" si="1"/>
        <v>655.90259368197019</v>
      </c>
      <c r="G53" s="119">
        <f t="shared" si="0"/>
        <v>755.08001392689482</v>
      </c>
    </row>
    <row r="54" spans="2:7" x14ac:dyDescent="0.25">
      <c r="B54" s="122" t="s">
        <v>128</v>
      </c>
      <c r="C54" s="112">
        <f>SUMIFS('Rest of State - Brick Dev'!$AK$4:$AK$68,'Rest of State - Brick Dev'!$B$4:$B$68,B54)</f>
        <v>20.071523264882611</v>
      </c>
      <c r="D54" s="112">
        <f>SUMIFS('Geo Diff - Brick Dev'!$AK$4:$AK$68,'Geo Diff - Brick Dev'!$B$4:$B$68,B54)</f>
        <v>22.827770525355547</v>
      </c>
      <c r="E54" s="102">
        <v>0.96899999999999997</v>
      </c>
      <c r="F54" s="119">
        <f t="shared" si="1"/>
        <v>19.44930604367125</v>
      </c>
      <c r="G54" s="119">
        <f t="shared" si="0"/>
        <v>22.120109639069526</v>
      </c>
    </row>
    <row r="55" spans="2:7" x14ac:dyDescent="0.25">
      <c r="B55" s="122" t="s">
        <v>129</v>
      </c>
      <c r="C55" s="112">
        <f>SUMIFS('Rest of State - Brick Dev'!$AK$4:$AK$68,'Rest of State - Brick Dev'!$B$4:$B$68,B55)</f>
        <v>825.396016743107</v>
      </c>
      <c r="D55" s="112">
        <f>SUMIFS('Geo Diff - Brick Dev'!$AK$4:$AK$68,'Geo Diff - Brick Dev'!$B$4:$B$68,B55)</f>
        <v>938.74045403022728</v>
      </c>
      <c r="E55" s="102">
        <v>0.96899999999999997</v>
      </c>
      <c r="F55" s="119">
        <f t="shared" si="1"/>
        <v>799.80874022407068</v>
      </c>
      <c r="G55" s="119">
        <f t="shared" si="0"/>
        <v>909.63949995529026</v>
      </c>
    </row>
    <row r="56" spans="2:7" x14ac:dyDescent="0.25">
      <c r="B56" s="122" t="s">
        <v>130</v>
      </c>
      <c r="C56" s="112">
        <f>SUMIFS('Rest of State - Brick Dev'!$AK$4:$AK$68,'Rest of State - Brick Dev'!$B$4:$B$68,B56)</f>
        <v>2476.1880502293211</v>
      </c>
      <c r="D56" s="112">
        <f>SUMIFS('Geo Diff - Brick Dev'!$AK$4:$AK$68,'Geo Diff - Brick Dev'!$B$4:$B$68,B56)</f>
        <v>2816.2213620906819</v>
      </c>
      <c r="E56" s="102">
        <v>0.96899999999999997</v>
      </c>
      <c r="F56" s="119">
        <f t="shared" si="1"/>
        <v>2399.4262206722119</v>
      </c>
      <c r="G56" s="119">
        <f t="shared" si="0"/>
        <v>2728.9184998658707</v>
      </c>
    </row>
    <row r="57" spans="2:7" x14ac:dyDescent="0.25">
      <c r="B57" s="120" t="s">
        <v>131</v>
      </c>
      <c r="C57" s="109">
        <f>SUMIFS('Rest of State - Brick Dev'!$AK$4:$AK$68,'Rest of State - Brick Dev'!$B$4:$B$68,B57)</f>
        <v>1650.792033486214</v>
      </c>
      <c r="D57" s="109">
        <f>SUMIFS('Geo Diff - Brick Dev'!$AK$4:$AK$68,'Geo Diff - Brick Dev'!$B$4:$B$68,B57)</f>
        <v>1877.4809080604546</v>
      </c>
      <c r="E57" s="103">
        <v>0.96899999999999997</v>
      </c>
      <c r="F57" s="116">
        <f t="shared" si="1"/>
        <v>1599.6174804481414</v>
      </c>
      <c r="G57" s="116">
        <f t="shared" si="0"/>
        <v>1819.2789999105805</v>
      </c>
    </row>
    <row r="58" spans="2:7" x14ac:dyDescent="0.25">
      <c r="B58" s="121" t="s">
        <v>132</v>
      </c>
      <c r="C58" s="110">
        <f>SUMIFS('Rest of State - Brick Dev'!$AK$4:$AK$68,'Rest of State - Brick Dev'!$B$4:$B$68,B58)</f>
        <v>19.740153741793822</v>
      </c>
      <c r="D58" s="110">
        <f>SUMIFS('Geo Diff - Brick Dev'!$AK$4:$AK$68,'Geo Diff - Brick Dev'!$B$4:$B$68,B58)</f>
        <v>19.740153741793822</v>
      </c>
      <c r="E58" s="101">
        <v>1.04</v>
      </c>
      <c r="F58" s="117">
        <f t="shared" si="1"/>
        <v>20.529759891465577</v>
      </c>
      <c r="G58" s="117">
        <f t="shared" si="0"/>
        <v>20.529759891465577</v>
      </c>
    </row>
    <row r="59" spans="2:7" x14ac:dyDescent="0.25">
      <c r="B59" s="122" t="s">
        <v>133</v>
      </c>
      <c r="C59" s="112">
        <f>SUMIFS('Rest of State - Brick Dev'!$AK$4:$AK$68,'Rest of State - Brick Dev'!$B$4:$B$68,B59)</f>
        <v>37.498380893274074</v>
      </c>
      <c r="D59" s="112">
        <f>SUMIFS('Geo Diff - Brick Dev'!$AK$4:$AK$68,'Geo Diff - Brick Dev'!$B$4:$B$68,B59)</f>
        <v>37.498380893274074</v>
      </c>
      <c r="E59" s="102">
        <v>1.04</v>
      </c>
      <c r="F59" s="119">
        <f t="shared" si="1"/>
        <v>38.99831612900504</v>
      </c>
      <c r="G59" s="119">
        <f t="shared" si="0"/>
        <v>38.99831612900504</v>
      </c>
    </row>
    <row r="60" spans="2:7" x14ac:dyDescent="0.25">
      <c r="B60" s="122" t="s">
        <v>134</v>
      </c>
      <c r="C60" s="112">
        <f>SUMIFS('Rest of State - Brick Dev'!$AK$4:$AK$68,'Rest of State - Brick Dev'!$B$4:$B$68,B60)</f>
        <v>1648.6618135339399</v>
      </c>
      <c r="D60" s="112">
        <f>SUMIFS('Geo Diff - Brick Dev'!$AK$4:$AK$68,'Geo Diff - Brick Dev'!$B$4:$B$68,B60)</f>
        <v>1648.6618135339399</v>
      </c>
      <c r="E60" s="102">
        <v>1.04</v>
      </c>
      <c r="F60" s="119">
        <f t="shared" si="1"/>
        <v>1714.6082860752977</v>
      </c>
      <c r="G60" s="119">
        <f t="shared" si="0"/>
        <v>1714.6082860752977</v>
      </c>
    </row>
    <row r="61" spans="2:7" x14ac:dyDescent="0.25">
      <c r="B61" s="120" t="s">
        <v>135</v>
      </c>
      <c r="C61" s="109">
        <f>SUMIFS('Rest of State - Brick Dev'!$AK$4:$AK$68,'Rest of State - Brick Dev'!$B$4:$B$68,B61)</f>
        <v>1648.6618135339399</v>
      </c>
      <c r="D61" s="109">
        <f>SUMIFS('Geo Diff - Brick Dev'!$AK$4:$AK$68,'Geo Diff - Brick Dev'!$B$4:$B$68,B61)</f>
        <v>1648.6618135339399</v>
      </c>
      <c r="E61" s="103">
        <v>1.04</v>
      </c>
      <c r="F61" s="116">
        <f t="shared" si="1"/>
        <v>1714.6082860752977</v>
      </c>
      <c r="G61" s="116">
        <f t="shared" si="0"/>
        <v>1714.6082860752977</v>
      </c>
    </row>
    <row r="62" spans="2:7" x14ac:dyDescent="0.25">
      <c r="B62" s="122" t="s">
        <v>31</v>
      </c>
      <c r="C62" s="112">
        <f>SUMIFS('Rest of State - Brick Dev'!$AK$4:$AK$68,'Rest of State - Brick Dev'!$B$4:$B$68,B62)</f>
        <v>503.4762625509872</v>
      </c>
      <c r="D62" s="112">
        <f>SUMIFS('Geo Diff - Brick Dev'!$AK$4:$AK$68,'Geo Diff - Brick Dev'!$B$4:$B$68,B62)</f>
        <v>503.4762625509872</v>
      </c>
      <c r="E62" s="102">
        <v>1.04</v>
      </c>
      <c r="F62" s="119">
        <f t="shared" si="1"/>
        <v>523.61531305302674</v>
      </c>
      <c r="G62" s="119">
        <f t="shared" si="0"/>
        <v>523.61531305302674</v>
      </c>
    </row>
    <row r="63" spans="2:7" x14ac:dyDescent="0.25">
      <c r="B63" s="122" t="s">
        <v>136</v>
      </c>
      <c r="C63" s="112">
        <f>SUMIFS('Rest of State - Brick Dev'!$AK$4:$AK$68,'Rest of State - Brick Dev'!$B$4:$B$68,B63)</f>
        <v>17.590110641276468</v>
      </c>
      <c r="D63" s="112">
        <f>SUMIFS('Geo Diff - Brick Dev'!$AK$4:$AK$68,'Geo Diff - Brick Dev'!$B$4:$B$68,B63)</f>
        <v>20.005607144785998</v>
      </c>
      <c r="E63" s="102">
        <v>1.04</v>
      </c>
      <c r="F63" s="119">
        <f t="shared" si="1"/>
        <v>18.293715066927525</v>
      </c>
      <c r="G63" s="119">
        <f t="shared" si="0"/>
        <v>20.805831430577438</v>
      </c>
    </row>
    <row r="64" spans="2:7" x14ac:dyDescent="0.25">
      <c r="B64" s="121" t="s">
        <v>32</v>
      </c>
      <c r="C64" s="110">
        <f>SUMIFS('Rest of State - Brick Dev'!$AK$4:$AK$68,'Rest of State - Brick Dev'!$B$4:$B$68,B64)</f>
        <v>10.494771705889967</v>
      </c>
      <c r="D64" s="110">
        <f>SUMIFS('Geo Diff - Brick Dev'!$AK$4:$AK$68,'Geo Diff - Brick Dev'!$B$4:$B$68,B64)</f>
        <v>12.036276474799694</v>
      </c>
      <c r="E64" s="101">
        <v>1.04</v>
      </c>
      <c r="F64" s="117">
        <f t="shared" si="1"/>
        <v>10.914562574125567</v>
      </c>
      <c r="G64" s="117">
        <f t="shared" si="0"/>
        <v>12.517727533791682</v>
      </c>
    </row>
    <row r="65" spans="2:7" x14ac:dyDescent="0.25">
      <c r="B65" s="120" t="s">
        <v>137</v>
      </c>
      <c r="C65" s="109">
        <f>SUMIFS('Rest of State - Brick Dev'!$AK$4:$AK$68,'Rest of State - Brick Dev'!$B$4:$B$68,B65)</f>
        <v>13.288800491863082</v>
      </c>
      <c r="D65" s="109">
        <f>SUMIFS('Geo Diff - Brick Dev'!$AK$4:$AK$68,'Geo Diff - Brick Dev'!$B$4:$B$68,B65)</f>
        <v>15.60203241644783</v>
      </c>
      <c r="E65" s="103">
        <v>1.04</v>
      </c>
      <c r="F65" s="116">
        <f t="shared" si="1"/>
        <v>13.820352511537605</v>
      </c>
      <c r="G65" s="116">
        <f t="shared" si="0"/>
        <v>16.226113713105743</v>
      </c>
    </row>
    <row r="66" spans="2:7" x14ac:dyDescent="0.25">
      <c r="B66" s="122" t="s">
        <v>157</v>
      </c>
      <c r="C66" s="112">
        <f>SUMIFS('Rest of State - Brick Dev'!$AK$4:$AK$68,'Rest of State - Brick Dev'!$B$4:$B$68,B66)</f>
        <v>26.676200969546429</v>
      </c>
      <c r="D66" s="112">
        <f>SUMIFS('Geo Diff - Brick Dev'!$AK$4:$AK$68,'Geo Diff - Brick Dev'!$B$4:$B$68,B66)</f>
        <v>28.595531560470953</v>
      </c>
      <c r="E66" s="102">
        <v>1.04</v>
      </c>
      <c r="F66" s="119">
        <f t="shared" si="1"/>
        <v>27.743249008328288</v>
      </c>
      <c r="G66" s="119">
        <f t="shared" si="0"/>
        <v>29.739352822889792</v>
      </c>
    </row>
    <row r="67" spans="2:7" x14ac:dyDescent="0.25">
      <c r="B67" s="11" t="s">
        <v>138</v>
      </c>
      <c r="C67" s="108">
        <f>SUMIFS('Rest of State - Brick Dev'!$AK$4:$AK$68,'Rest of State - Brick Dev'!$B$4:$B$68,B67)</f>
        <v>467.97051140914175</v>
      </c>
      <c r="D67" s="108">
        <f>SUMIFS('Geo Diff - Brick Dev'!$AK$4:$AK$68,'Geo Diff - Brick Dev'!$B$4:$B$68,B67)</f>
        <v>502.3044753708802</v>
      </c>
      <c r="E67" s="102">
        <v>1.04</v>
      </c>
      <c r="F67" s="115">
        <f t="shared" si="1"/>
        <v>486.68933186550743</v>
      </c>
      <c r="G67" s="115">
        <f t="shared" si="0"/>
        <v>522.39665438571546</v>
      </c>
    </row>
    <row r="68" spans="2:7" x14ac:dyDescent="0.25">
      <c r="B68" s="13" t="s">
        <v>139</v>
      </c>
      <c r="C68" s="111">
        <f>SUMIFS('Rest of State - Brick Dev'!$AK$4:$AK$68,'Rest of State - Brick Dev'!$B$4:$B$68,B68)</f>
        <v>8.3275279131546807</v>
      </c>
      <c r="D68" s="111">
        <f>SUMIFS('Geo Diff - Brick Dev'!$AK$4:$AK$68,'Geo Diff - Brick Dev'!$B$4:$B$68,B68)</f>
        <v>8.4281692005214204</v>
      </c>
      <c r="E68" s="103">
        <v>1.04</v>
      </c>
      <c r="F68" s="118">
        <f t="shared" si="1"/>
        <v>8.6606290296808677</v>
      </c>
      <c r="G68" s="118">
        <f t="shared" ref="G68:G69" si="2">D68*$E68</f>
        <v>8.7652959685422775</v>
      </c>
    </row>
    <row r="69" spans="2:7" x14ac:dyDescent="0.25">
      <c r="B69" s="13" t="s">
        <v>9</v>
      </c>
      <c r="C69" s="111">
        <v>25.54</v>
      </c>
      <c r="D69" s="111">
        <v>26.89</v>
      </c>
      <c r="E69" s="103">
        <v>1</v>
      </c>
      <c r="F69" s="118">
        <f t="shared" ref="F69" si="3">C69*$E69</f>
        <v>25.54</v>
      </c>
      <c r="G69" s="118">
        <f t="shared" si="2"/>
        <v>26.89</v>
      </c>
    </row>
  </sheetData>
  <sheetProtection algorithmName="SHA-512" hashValue="EshQGhxx28gbjhhP6SlEd/V0Es2X3e44DoYP4kbh3K6m99Ht90Zy7unU23fd6vza0BH7KIUhsQAH3NdkqntjeQ==" saltValue="v2Pw7wYZ2Uf+01V8VemlP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59A4-8BAB-4DE2-9C42-37FC18D97768}">
  <sheetPr codeName="Sheet3">
    <tabColor theme="5" tint="0.39997558519241921"/>
  </sheetPr>
  <dimension ref="A1:AL86"/>
  <sheetViews>
    <sheetView topLeftCell="A33" zoomScaleNormal="100" workbookViewId="0"/>
  </sheetViews>
  <sheetFormatPr defaultColWidth="9.140625" defaultRowHeight="15" x14ac:dyDescent="0.25"/>
  <cols>
    <col min="1" max="1" width="3.85546875" style="1" customWidth="1"/>
    <col min="2" max="2" width="48.140625" style="1" customWidth="1"/>
    <col min="3" max="3" width="46.42578125" style="1" bestFit="1" customWidth="1"/>
    <col min="4" max="4" width="18.42578125" style="1" bestFit="1" customWidth="1"/>
    <col min="5" max="8" width="11.140625" style="1" customWidth="1"/>
    <col min="9" max="10" width="12.85546875" style="1" customWidth="1"/>
    <col min="11" max="11" width="9.140625" style="1"/>
    <col min="12" max="12" width="14.7109375" style="1" bestFit="1" customWidth="1"/>
    <col min="13" max="13" width="12.85546875" style="1" customWidth="1"/>
    <col min="14" max="14" width="9.140625" style="1"/>
    <col min="15" max="15" width="37" style="1" bestFit="1" customWidth="1"/>
    <col min="16" max="16" width="12.85546875" style="1" customWidth="1"/>
    <col min="17" max="17" width="9.140625" style="1"/>
    <col min="18" max="18" width="25" style="1" customWidth="1"/>
    <col min="19" max="19" width="12.85546875" style="1" customWidth="1"/>
    <col min="20" max="20" width="9.140625" style="1"/>
    <col min="21" max="21" width="29.42578125" style="1" bestFit="1" customWidth="1"/>
    <col min="22" max="22" width="12.85546875" style="1" customWidth="1"/>
    <col min="23" max="23" width="9.140625" style="1"/>
    <col min="24" max="24" width="10.7109375" style="1" customWidth="1"/>
    <col min="25" max="25" width="28" style="1" bestFit="1" customWidth="1"/>
    <col min="26" max="26" width="12.85546875" style="1" customWidth="1"/>
    <col min="27" max="27" width="9.140625" style="1"/>
    <col min="28" max="28" width="12.42578125" style="1" customWidth="1"/>
    <col min="29" max="29" width="30" style="1" bestFit="1" customWidth="1"/>
    <col min="30" max="31" width="11.140625" style="1" customWidth="1"/>
    <col min="32" max="32" width="12.28515625" style="1" customWidth="1"/>
    <col min="33" max="33" width="6.7109375" style="1" customWidth="1"/>
    <col min="34" max="36" width="10.7109375" style="1" customWidth="1"/>
    <col min="37" max="37" width="11.140625" style="147" customWidth="1"/>
    <col min="38" max="38" width="7.42578125" customWidth="1"/>
    <col min="39" max="16384" width="9.140625" style="1"/>
  </cols>
  <sheetData>
    <row r="1" spans="1:38" x14ac:dyDescent="0.25">
      <c r="A1" s="19"/>
      <c r="B1" s="8" t="s">
        <v>20</v>
      </c>
      <c r="G1" s="20"/>
      <c r="J1" s="19"/>
      <c r="K1" s="19"/>
      <c r="M1" s="19"/>
      <c r="N1" s="19"/>
      <c r="P1" s="19"/>
      <c r="Q1" s="19"/>
      <c r="R1" s="19"/>
      <c r="S1" s="19"/>
      <c r="T1" s="19"/>
      <c r="U1" s="19"/>
      <c r="V1" s="19"/>
      <c r="W1" s="19"/>
      <c r="Y1" s="19"/>
      <c r="Z1" s="19"/>
      <c r="AA1" s="19"/>
      <c r="AG1"/>
      <c r="AI1" s="21"/>
      <c r="AL1" s="1"/>
    </row>
    <row r="2" spans="1:38" x14ac:dyDescent="0.25">
      <c r="C2" s="22" t="s">
        <v>41</v>
      </c>
      <c r="D2" s="23"/>
      <c r="E2" s="23"/>
      <c r="F2" s="23"/>
      <c r="G2" s="23"/>
      <c r="H2" s="24"/>
      <c r="I2" s="22" t="s">
        <v>42</v>
      </c>
      <c r="J2" s="23"/>
      <c r="K2" s="24"/>
      <c r="L2" s="22" t="s">
        <v>43</v>
      </c>
      <c r="M2" s="23"/>
      <c r="N2" s="24"/>
      <c r="O2" s="22" t="s">
        <v>44</v>
      </c>
      <c r="P2" s="23"/>
      <c r="Q2" s="24"/>
      <c r="R2" s="22" t="s">
        <v>33</v>
      </c>
      <c r="S2" s="23"/>
      <c r="T2" s="24"/>
      <c r="U2" s="22" t="s">
        <v>45</v>
      </c>
      <c r="V2" s="23"/>
      <c r="W2" s="24"/>
      <c r="X2" s="23" t="s">
        <v>46</v>
      </c>
      <c r="Y2" s="22" t="s">
        <v>47</v>
      </c>
      <c r="Z2" s="23"/>
      <c r="AA2" s="23"/>
      <c r="AB2" s="25" t="s">
        <v>46</v>
      </c>
      <c r="AC2" s="25" t="s">
        <v>22</v>
      </c>
      <c r="AD2" s="24"/>
      <c r="AE2" s="24"/>
      <c r="AF2" s="25" t="s">
        <v>46</v>
      </c>
      <c r="AG2"/>
      <c r="AH2" s="25" t="s">
        <v>48</v>
      </c>
      <c r="AI2" s="25"/>
      <c r="AJ2" s="24" t="s">
        <v>49</v>
      </c>
      <c r="AK2" s="148" t="s">
        <v>50</v>
      </c>
      <c r="AL2" s="1"/>
    </row>
    <row r="3" spans="1:38" ht="22.5" x14ac:dyDescent="0.25">
      <c r="A3" s="26"/>
      <c r="B3" s="27" t="s">
        <v>0</v>
      </c>
      <c r="C3" s="28" t="s">
        <v>28</v>
      </c>
      <c r="D3" s="28" t="s">
        <v>29</v>
      </c>
      <c r="E3" s="28" t="s">
        <v>51</v>
      </c>
      <c r="F3" s="28" t="s">
        <v>52</v>
      </c>
      <c r="G3" s="28" t="s">
        <v>53</v>
      </c>
      <c r="H3" s="28" t="s">
        <v>54</v>
      </c>
      <c r="I3" s="28" t="s">
        <v>30</v>
      </c>
      <c r="J3" s="28" t="s">
        <v>55</v>
      </c>
      <c r="K3" s="28" t="s">
        <v>56</v>
      </c>
      <c r="L3" s="28" t="s">
        <v>30</v>
      </c>
      <c r="M3" s="28" t="s">
        <v>57</v>
      </c>
      <c r="N3" s="28" t="s">
        <v>58</v>
      </c>
      <c r="O3" s="28" t="s">
        <v>30</v>
      </c>
      <c r="P3" s="28" t="s">
        <v>59</v>
      </c>
      <c r="Q3" s="28" t="s">
        <v>60</v>
      </c>
      <c r="R3" s="28" t="s">
        <v>30</v>
      </c>
      <c r="S3" s="28" t="s">
        <v>61</v>
      </c>
      <c r="T3" s="28" t="s">
        <v>62</v>
      </c>
      <c r="U3" s="28" t="s">
        <v>30</v>
      </c>
      <c r="V3" s="28" t="s">
        <v>63</v>
      </c>
      <c r="W3" s="28" t="s">
        <v>64</v>
      </c>
      <c r="X3" s="28" t="s">
        <v>65</v>
      </c>
      <c r="Y3" s="28" t="s">
        <v>30</v>
      </c>
      <c r="Z3" s="28" t="s">
        <v>66</v>
      </c>
      <c r="AA3" s="28" t="s">
        <v>67</v>
      </c>
      <c r="AB3" s="28" t="s">
        <v>68</v>
      </c>
      <c r="AC3" s="27" t="s">
        <v>30</v>
      </c>
      <c r="AD3" s="28" t="s">
        <v>69</v>
      </c>
      <c r="AE3" s="28" t="s">
        <v>140</v>
      </c>
      <c r="AF3" s="27" t="s">
        <v>70</v>
      </c>
      <c r="AG3"/>
      <c r="AH3" s="27" t="s">
        <v>71</v>
      </c>
      <c r="AI3" s="28" t="s">
        <v>72</v>
      </c>
      <c r="AJ3" s="28" t="s">
        <v>73</v>
      </c>
      <c r="AK3" s="149" t="s">
        <v>74</v>
      </c>
    </row>
    <row r="4" spans="1:38" x14ac:dyDescent="0.25">
      <c r="B4" s="2" t="s">
        <v>75</v>
      </c>
      <c r="C4" s="29" t="s">
        <v>16</v>
      </c>
      <c r="D4" s="29">
        <v>0.75</v>
      </c>
      <c r="E4" s="30">
        <v>20.475714656739679</v>
      </c>
      <c r="F4" s="31">
        <v>2024</v>
      </c>
      <c r="G4" s="3">
        <v>0.18382951680462156</v>
      </c>
      <c r="H4" s="30">
        <f>E4*(1+G4)</f>
        <v>24.239755388317441</v>
      </c>
      <c r="I4" s="32" t="s">
        <v>1</v>
      </c>
      <c r="J4" s="3">
        <v>0.30503719588497769</v>
      </c>
      <c r="K4" s="30">
        <f>J4*$H4</f>
        <v>7.3940270125901302</v>
      </c>
      <c r="L4" s="32" t="s">
        <v>23</v>
      </c>
      <c r="M4" s="3">
        <v>0</v>
      </c>
      <c r="N4" s="30">
        <f>M4*$H4</f>
        <v>0</v>
      </c>
      <c r="O4" s="32" t="s">
        <v>143</v>
      </c>
      <c r="P4" s="10">
        <v>0.38280414274300967</v>
      </c>
      <c r="Q4" s="30">
        <f>P4*$H4</f>
        <v>9.2790787817251079</v>
      </c>
      <c r="R4" s="32" t="s">
        <v>38</v>
      </c>
      <c r="S4" s="3">
        <v>0.18711892980506492</v>
      </c>
      <c r="T4" s="30">
        <f>S4*$H4</f>
        <v>4.5357170869985151</v>
      </c>
      <c r="U4" s="32" t="s">
        <v>2</v>
      </c>
      <c r="V4" s="10">
        <v>6.4831567327841316E-2</v>
      </c>
      <c r="W4" s="30">
        <f>V4*$H4</f>
        <v>1.5715013334681065</v>
      </c>
      <c r="X4" s="30">
        <f>SUM(H4,K4,N4,Q4,T4,W4)</f>
        <v>47.020079603099305</v>
      </c>
      <c r="Y4" s="32" t="s">
        <v>12</v>
      </c>
      <c r="Z4" s="10">
        <v>0.12</v>
      </c>
      <c r="AA4" s="30">
        <f>AB4-X4</f>
        <v>6.4118290367862656</v>
      </c>
      <c r="AB4" s="30">
        <f>X4/(1-Z4)</f>
        <v>53.43190863988557</v>
      </c>
      <c r="AC4" s="17" t="s">
        <v>27</v>
      </c>
      <c r="AD4" s="33">
        <v>2.3722627737226276E-2</v>
      </c>
      <c r="AE4" s="34">
        <f>AD4*AB4</f>
        <v>1.2675452779534897</v>
      </c>
      <c r="AF4" s="35">
        <f>AB4+AE4</f>
        <v>54.699453917839058</v>
      </c>
      <c r="AG4"/>
      <c r="AH4" s="17" t="s">
        <v>7</v>
      </c>
      <c r="AI4" s="97">
        <v>19.714285714285715</v>
      </c>
      <c r="AJ4" s="36">
        <v>1</v>
      </c>
      <c r="AK4" s="150">
        <f>IF(AI4="",AF4,AF4*AI4*AJ4)</f>
        <v>1078.3606629516844</v>
      </c>
    </row>
    <row r="5" spans="1:38" x14ac:dyDescent="0.25">
      <c r="B5" s="4" t="s">
        <v>76</v>
      </c>
      <c r="C5" s="37" t="s">
        <v>16</v>
      </c>
      <c r="D5" s="37">
        <v>0.75</v>
      </c>
      <c r="E5" s="38">
        <v>20.475714656739679</v>
      </c>
      <c r="F5" s="39">
        <v>2024</v>
      </c>
      <c r="G5" s="5">
        <v>0.18382951680462156</v>
      </c>
      <c r="H5" s="38">
        <f t="shared" ref="H5:H27" si="0">E5*(1+G5)</f>
        <v>24.239755388317441</v>
      </c>
      <c r="I5" s="40" t="s">
        <v>1</v>
      </c>
      <c r="J5" s="5">
        <v>0.30503719588497769</v>
      </c>
      <c r="K5" s="38">
        <f t="shared" ref="K5:K27" si="1">J5*$H5</f>
        <v>7.3940270125901302</v>
      </c>
      <c r="L5" s="40" t="s">
        <v>23</v>
      </c>
      <c r="M5" s="5">
        <v>0</v>
      </c>
      <c r="N5" s="38">
        <f t="shared" ref="N5:N27" si="2">M5*$H5</f>
        <v>0</v>
      </c>
      <c r="O5" s="40" t="s">
        <v>143</v>
      </c>
      <c r="P5" s="12">
        <v>0.38280414274300967</v>
      </c>
      <c r="Q5" s="38">
        <f t="shared" ref="Q5:Q27" si="3">P5*$H5</f>
        <v>9.2790787817251079</v>
      </c>
      <c r="R5" s="40" t="s">
        <v>38</v>
      </c>
      <c r="S5" s="5">
        <v>0.18711892980506492</v>
      </c>
      <c r="T5" s="38">
        <f t="shared" ref="T5:T27" si="4">S5*$H5</f>
        <v>4.5357170869985151</v>
      </c>
      <c r="U5" s="40" t="s">
        <v>2</v>
      </c>
      <c r="V5" s="5">
        <v>6.4831567327841316E-2</v>
      </c>
      <c r="W5" s="38">
        <f t="shared" ref="W5:W27" si="5">V5*$H5</f>
        <v>1.5715013334681065</v>
      </c>
      <c r="X5" s="38">
        <f t="shared" ref="X5:X65" si="6">SUM(H5,K5,N5,Q5,T5,W5)</f>
        <v>47.020079603099305</v>
      </c>
      <c r="Y5" s="40" t="s">
        <v>12</v>
      </c>
      <c r="Z5" s="5">
        <v>0.12</v>
      </c>
      <c r="AA5" s="38">
        <f t="shared" ref="AA5:AA65" si="7">AB5-X5</f>
        <v>6.4118290367862656</v>
      </c>
      <c r="AB5" s="38">
        <f t="shared" ref="AB5:AB65" si="8">X5/(1-Z5)</f>
        <v>53.43190863988557</v>
      </c>
      <c r="AC5" s="41" t="s">
        <v>27</v>
      </c>
      <c r="AD5" s="42">
        <v>2.3722627737226276E-2</v>
      </c>
      <c r="AE5" s="43">
        <f t="shared" ref="AE5:AE65" si="9">AD5*AB5</f>
        <v>1.2675452779534897</v>
      </c>
      <c r="AF5" s="44">
        <f t="shared" ref="AF5:AF65" si="10">AB5+AE5</f>
        <v>54.699453917839058</v>
      </c>
      <c r="AG5"/>
      <c r="AH5" s="41" t="s">
        <v>7</v>
      </c>
      <c r="AI5" s="98">
        <v>25.571428571428573</v>
      </c>
      <c r="AJ5" s="45">
        <v>0.5</v>
      </c>
      <c r="AK5" s="151">
        <f t="shared" ref="AK5:AK65" si="11">IF(AI5="",AF5,AF5*AI5*AJ5)</f>
        <v>699.3715893780851</v>
      </c>
    </row>
    <row r="6" spans="1:38" x14ac:dyDescent="0.25">
      <c r="B6" s="4" t="s">
        <v>77</v>
      </c>
      <c r="C6" s="37" t="s">
        <v>16</v>
      </c>
      <c r="D6" s="37">
        <v>0.75</v>
      </c>
      <c r="E6" s="38">
        <v>20.475714656739679</v>
      </c>
      <c r="F6" s="39">
        <v>2024</v>
      </c>
      <c r="G6" s="5">
        <v>0.18382951680462156</v>
      </c>
      <c r="H6" s="38">
        <f t="shared" si="0"/>
        <v>24.239755388317441</v>
      </c>
      <c r="I6" s="40" t="s">
        <v>1</v>
      </c>
      <c r="J6" s="5">
        <v>0.30503719588497769</v>
      </c>
      <c r="K6" s="38">
        <f t="shared" si="1"/>
        <v>7.3940270125901302</v>
      </c>
      <c r="L6" s="40" t="s">
        <v>23</v>
      </c>
      <c r="M6" s="5">
        <v>0</v>
      </c>
      <c r="N6" s="38">
        <f t="shared" si="2"/>
        <v>0</v>
      </c>
      <c r="O6" s="40" t="s">
        <v>143</v>
      </c>
      <c r="P6" s="12">
        <v>0.38280414274300967</v>
      </c>
      <c r="Q6" s="38">
        <f t="shared" si="3"/>
        <v>9.2790787817251079</v>
      </c>
      <c r="R6" s="40" t="s">
        <v>38</v>
      </c>
      <c r="S6" s="5">
        <v>0.18711892980506492</v>
      </c>
      <c r="T6" s="38">
        <f t="shared" si="4"/>
        <v>4.5357170869985151</v>
      </c>
      <c r="U6" s="40" t="s">
        <v>2</v>
      </c>
      <c r="V6" s="5">
        <v>6.4831567327841316E-2</v>
      </c>
      <c r="W6" s="38">
        <f t="shared" si="5"/>
        <v>1.5715013334681065</v>
      </c>
      <c r="X6" s="38">
        <f t="shared" si="6"/>
        <v>47.020079603099305</v>
      </c>
      <c r="Y6" s="40" t="s">
        <v>12</v>
      </c>
      <c r="Z6" s="5">
        <v>0.12</v>
      </c>
      <c r="AA6" s="38">
        <f t="shared" si="7"/>
        <v>6.4118290367862656</v>
      </c>
      <c r="AB6" s="38">
        <f t="shared" si="8"/>
        <v>53.43190863988557</v>
      </c>
      <c r="AC6" s="41" t="s">
        <v>27</v>
      </c>
      <c r="AD6" s="42">
        <v>2.3722627737226276E-2</v>
      </c>
      <c r="AE6" s="43">
        <f t="shared" si="9"/>
        <v>1.2675452779534897</v>
      </c>
      <c r="AF6" s="44">
        <f t="shared" si="10"/>
        <v>54.699453917839058</v>
      </c>
      <c r="AG6"/>
      <c r="AH6" s="46" t="s">
        <v>7</v>
      </c>
      <c r="AI6" s="98">
        <v>28.5</v>
      </c>
      <c r="AJ6" s="47">
        <f>1/3</f>
        <v>0.33333333333333331</v>
      </c>
      <c r="AK6" s="151">
        <f t="shared" si="11"/>
        <v>519.64481221947108</v>
      </c>
    </row>
    <row r="7" spans="1:38" x14ac:dyDescent="0.25">
      <c r="B7" s="48" t="s">
        <v>78</v>
      </c>
      <c r="C7" s="49" t="s">
        <v>16</v>
      </c>
      <c r="D7" s="49">
        <v>0.75</v>
      </c>
      <c r="E7" s="50">
        <v>20.475714656739679</v>
      </c>
      <c r="F7" s="51">
        <v>2024</v>
      </c>
      <c r="G7" s="7">
        <v>0.18382951680462156</v>
      </c>
      <c r="H7" s="50">
        <f t="shared" si="0"/>
        <v>24.239755388317441</v>
      </c>
      <c r="I7" s="52" t="s">
        <v>1</v>
      </c>
      <c r="J7" s="7">
        <v>0.30503719588497769</v>
      </c>
      <c r="K7" s="50">
        <f t="shared" si="1"/>
        <v>7.3940270125901302</v>
      </c>
      <c r="L7" s="52" t="s">
        <v>23</v>
      </c>
      <c r="M7" s="7">
        <v>0</v>
      </c>
      <c r="N7" s="50">
        <f t="shared" si="2"/>
        <v>0</v>
      </c>
      <c r="O7" s="52" t="s">
        <v>143</v>
      </c>
      <c r="P7" s="7">
        <v>0.38280414274300967</v>
      </c>
      <c r="Q7" s="50">
        <f t="shared" si="3"/>
        <v>9.2790787817251079</v>
      </c>
      <c r="R7" s="52" t="s">
        <v>38</v>
      </c>
      <c r="S7" s="7">
        <v>0.18711892980506492</v>
      </c>
      <c r="T7" s="50">
        <f t="shared" si="4"/>
        <v>4.5357170869985151</v>
      </c>
      <c r="U7" s="52" t="s">
        <v>2</v>
      </c>
      <c r="V7" s="7">
        <v>6.4831567327841316E-2</v>
      </c>
      <c r="W7" s="50">
        <f t="shared" si="5"/>
        <v>1.5715013334681065</v>
      </c>
      <c r="X7" s="50">
        <f t="shared" si="6"/>
        <v>47.020079603099305</v>
      </c>
      <c r="Y7" s="52" t="s">
        <v>12</v>
      </c>
      <c r="Z7" s="7">
        <v>0.12</v>
      </c>
      <c r="AA7" s="50">
        <f t="shared" si="7"/>
        <v>6.4118290367862656</v>
      </c>
      <c r="AB7" s="50">
        <f t="shared" si="8"/>
        <v>53.43190863988557</v>
      </c>
      <c r="AC7" s="53" t="s">
        <v>27</v>
      </c>
      <c r="AD7" s="54">
        <v>2.3722627737226276E-2</v>
      </c>
      <c r="AE7" s="55">
        <f t="shared" si="9"/>
        <v>1.2675452779534897</v>
      </c>
      <c r="AF7" s="56">
        <f t="shared" si="10"/>
        <v>54.699453917839058</v>
      </c>
      <c r="AG7"/>
      <c r="AH7" s="57" t="s">
        <v>7</v>
      </c>
      <c r="AI7" s="99">
        <v>43.142857142857146</v>
      </c>
      <c r="AJ7" s="58">
        <f>1/4</f>
        <v>0.25</v>
      </c>
      <c r="AK7" s="152">
        <f t="shared" si="11"/>
        <v>589.97268154240703</v>
      </c>
    </row>
    <row r="8" spans="1:38" x14ac:dyDescent="0.25">
      <c r="B8" s="59" t="s">
        <v>79</v>
      </c>
      <c r="C8" s="29" t="s">
        <v>16</v>
      </c>
      <c r="D8" s="29">
        <v>0.75</v>
      </c>
      <c r="E8" s="30">
        <v>20.475714656739679</v>
      </c>
      <c r="F8" s="31">
        <v>2024</v>
      </c>
      <c r="G8" s="3">
        <v>0.18382951680462156</v>
      </c>
      <c r="H8" s="30">
        <f t="shared" si="0"/>
        <v>24.239755388317441</v>
      </c>
      <c r="I8" s="32" t="s">
        <v>1</v>
      </c>
      <c r="J8" s="3">
        <v>0.30503719588497769</v>
      </c>
      <c r="K8" s="30">
        <f t="shared" si="1"/>
        <v>7.3940270125901302</v>
      </c>
      <c r="L8" s="32" t="s">
        <v>23</v>
      </c>
      <c r="M8" s="3">
        <v>0</v>
      </c>
      <c r="N8" s="30">
        <f t="shared" si="2"/>
        <v>0</v>
      </c>
      <c r="O8" s="32" t="s">
        <v>143</v>
      </c>
      <c r="P8" s="3">
        <v>0.38280414274300967</v>
      </c>
      <c r="Q8" s="30">
        <f t="shared" si="3"/>
        <v>9.2790787817251079</v>
      </c>
      <c r="R8" s="32" t="s">
        <v>38</v>
      </c>
      <c r="S8" s="3">
        <v>0.18711892980506492</v>
      </c>
      <c r="T8" s="30">
        <f t="shared" si="4"/>
        <v>4.5357170869985151</v>
      </c>
      <c r="U8" s="32" t="s">
        <v>2</v>
      </c>
      <c r="V8" s="3">
        <v>6.4831567327841316E-2</v>
      </c>
      <c r="W8" s="30">
        <f t="shared" si="5"/>
        <v>1.5715013334681065</v>
      </c>
      <c r="X8" s="30">
        <f t="shared" si="6"/>
        <v>47.020079603099305</v>
      </c>
      <c r="Y8" s="32" t="s">
        <v>12</v>
      </c>
      <c r="Z8" s="3">
        <v>0.12</v>
      </c>
      <c r="AA8" s="30">
        <f t="shared" si="7"/>
        <v>6.4118290367862656</v>
      </c>
      <c r="AB8" s="30">
        <f t="shared" si="8"/>
        <v>53.43190863988557</v>
      </c>
      <c r="AC8" s="17" t="s">
        <v>23</v>
      </c>
      <c r="AD8" s="33">
        <v>0</v>
      </c>
      <c r="AE8" s="34">
        <f t="shared" si="9"/>
        <v>0</v>
      </c>
      <c r="AF8" s="35">
        <f t="shared" si="10"/>
        <v>53.43190863988557</v>
      </c>
      <c r="AG8"/>
      <c r="AH8" s="17" t="s">
        <v>80</v>
      </c>
      <c r="AI8" s="97">
        <v>0.25</v>
      </c>
      <c r="AJ8" s="36">
        <v>1</v>
      </c>
      <c r="AK8" s="150">
        <f t="shared" si="11"/>
        <v>13.357977159971393</v>
      </c>
    </row>
    <row r="9" spans="1:38" x14ac:dyDescent="0.25">
      <c r="B9" s="48" t="s">
        <v>81</v>
      </c>
      <c r="C9" s="49" t="s">
        <v>16</v>
      </c>
      <c r="D9" s="49">
        <v>0.75</v>
      </c>
      <c r="E9" s="50">
        <v>20.475714656739679</v>
      </c>
      <c r="F9" s="51">
        <v>2024</v>
      </c>
      <c r="G9" s="7">
        <v>0.18382951680462156</v>
      </c>
      <c r="H9" s="50">
        <f t="shared" si="0"/>
        <v>24.239755388317441</v>
      </c>
      <c r="I9" s="52" t="s">
        <v>1</v>
      </c>
      <c r="J9" s="7">
        <v>0.30503719588497769</v>
      </c>
      <c r="K9" s="50">
        <f t="shared" si="1"/>
        <v>7.3940270125901302</v>
      </c>
      <c r="L9" s="52" t="s">
        <v>23</v>
      </c>
      <c r="M9" s="7">
        <v>0</v>
      </c>
      <c r="N9" s="50">
        <f t="shared" si="2"/>
        <v>0</v>
      </c>
      <c r="O9" s="52" t="s">
        <v>143</v>
      </c>
      <c r="P9" s="7">
        <v>0.38280414274300967</v>
      </c>
      <c r="Q9" s="50">
        <f t="shared" si="3"/>
        <v>9.2790787817251079</v>
      </c>
      <c r="R9" s="52" t="s">
        <v>38</v>
      </c>
      <c r="S9" s="7">
        <v>0.18711892980506492</v>
      </c>
      <c r="T9" s="50">
        <f t="shared" si="4"/>
        <v>4.5357170869985151</v>
      </c>
      <c r="U9" s="52" t="s">
        <v>2</v>
      </c>
      <c r="V9" s="7">
        <v>6.4831567327841316E-2</v>
      </c>
      <c r="W9" s="50">
        <f t="shared" si="5"/>
        <v>1.5715013334681065</v>
      </c>
      <c r="X9" s="50">
        <f t="shared" si="6"/>
        <v>47.020079603099305</v>
      </c>
      <c r="Y9" s="52" t="s">
        <v>12</v>
      </c>
      <c r="Z9" s="7">
        <v>0.12</v>
      </c>
      <c r="AA9" s="50">
        <f t="shared" si="7"/>
        <v>6.4118290367862656</v>
      </c>
      <c r="AB9" s="50">
        <f t="shared" si="8"/>
        <v>53.43190863988557</v>
      </c>
      <c r="AC9" s="53" t="s">
        <v>23</v>
      </c>
      <c r="AD9" s="54">
        <v>0</v>
      </c>
      <c r="AE9" s="55">
        <f t="shared" si="9"/>
        <v>0</v>
      </c>
      <c r="AF9" s="56">
        <f t="shared" si="10"/>
        <v>53.43190863988557</v>
      </c>
      <c r="AG9"/>
      <c r="AH9" s="53" t="s">
        <v>80</v>
      </c>
      <c r="AI9" s="99">
        <v>0.25</v>
      </c>
      <c r="AJ9" s="60">
        <v>2</v>
      </c>
      <c r="AK9" s="152">
        <f t="shared" si="11"/>
        <v>26.715954319942785</v>
      </c>
    </row>
    <row r="10" spans="1:38" x14ac:dyDescent="0.25">
      <c r="B10" s="2" t="s">
        <v>82</v>
      </c>
      <c r="C10" s="29" t="s">
        <v>16</v>
      </c>
      <c r="D10" s="29">
        <v>0.75</v>
      </c>
      <c r="E10" s="30">
        <v>20.475714656739679</v>
      </c>
      <c r="F10" s="31">
        <v>2024</v>
      </c>
      <c r="G10" s="3">
        <v>0.18382951680462156</v>
      </c>
      <c r="H10" s="30">
        <f t="shared" si="0"/>
        <v>24.239755388317441</v>
      </c>
      <c r="I10" s="32" t="s">
        <v>1</v>
      </c>
      <c r="J10" s="3">
        <v>0.30503719588497769</v>
      </c>
      <c r="K10" s="30">
        <f t="shared" si="1"/>
        <v>7.3940270125901302</v>
      </c>
      <c r="L10" s="32" t="s">
        <v>23</v>
      </c>
      <c r="M10" s="3">
        <v>0</v>
      </c>
      <c r="N10" s="30">
        <f t="shared" si="2"/>
        <v>0</v>
      </c>
      <c r="O10" s="32" t="s">
        <v>2</v>
      </c>
      <c r="P10" s="3">
        <v>0.25520276182867313</v>
      </c>
      <c r="Q10" s="30">
        <f t="shared" si="3"/>
        <v>6.1860525211500716</v>
      </c>
      <c r="R10" s="32" t="s">
        <v>37</v>
      </c>
      <c r="S10" s="3">
        <v>0.11676480860045257</v>
      </c>
      <c r="T10" s="30">
        <f t="shared" si="4"/>
        <v>2.8303503984386751</v>
      </c>
      <c r="U10" s="32" t="s">
        <v>2</v>
      </c>
      <c r="V10" s="3">
        <v>6.4831567327841316E-2</v>
      </c>
      <c r="W10" s="30">
        <f t="shared" si="5"/>
        <v>1.5715013334681065</v>
      </c>
      <c r="X10" s="30">
        <f t="shared" si="6"/>
        <v>42.221686653964426</v>
      </c>
      <c r="Y10" s="32" t="s">
        <v>12</v>
      </c>
      <c r="Z10" s="3">
        <v>0.12</v>
      </c>
      <c r="AA10" s="30">
        <f t="shared" si="7"/>
        <v>5.7575027255406042</v>
      </c>
      <c r="AB10" s="30">
        <f t="shared" si="8"/>
        <v>47.97918937950503</v>
      </c>
      <c r="AC10" s="17" t="s">
        <v>23</v>
      </c>
      <c r="AD10" s="33">
        <v>0</v>
      </c>
      <c r="AE10" s="34">
        <f t="shared" si="9"/>
        <v>0</v>
      </c>
      <c r="AF10" s="35">
        <f t="shared" si="10"/>
        <v>47.97918937950503</v>
      </c>
      <c r="AG10"/>
      <c r="AH10" s="17" t="s">
        <v>80</v>
      </c>
      <c r="AI10" s="97">
        <v>0.25</v>
      </c>
      <c r="AJ10" s="36">
        <v>1</v>
      </c>
      <c r="AK10" s="150">
        <f t="shared" si="11"/>
        <v>11.994797344876257</v>
      </c>
    </row>
    <row r="11" spans="1:38" x14ac:dyDescent="0.25">
      <c r="B11" s="6" t="s">
        <v>83</v>
      </c>
      <c r="C11" s="49" t="s">
        <v>16</v>
      </c>
      <c r="D11" s="49">
        <v>0.75</v>
      </c>
      <c r="E11" s="50">
        <v>20.475714656739679</v>
      </c>
      <c r="F11" s="51">
        <v>2024</v>
      </c>
      <c r="G11" s="7">
        <v>0.18382951680462156</v>
      </c>
      <c r="H11" s="50">
        <f t="shared" si="0"/>
        <v>24.239755388317441</v>
      </c>
      <c r="I11" s="52" t="s">
        <v>1</v>
      </c>
      <c r="J11" s="7">
        <v>0.30503719588497769</v>
      </c>
      <c r="K11" s="50">
        <f t="shared" si="1"/>
        <v>7.3940270125901302</v>
      </c>
      <c r="L11" s="52" t="s">
        <v>23</v>
      </c>
      <c r="M11" s="7">
        <v>0</v>
      </c>
      <c r="N11" s="50">
        <f t="shared" si="2"/>
        <v>0</v>
      </c>
      <c r="O11" s="52" t="s">
        <v>2</v>
      </c>
      <c r="P11" s="7">
        <v>0.25520276182867313</v>
      </c>
      <c r="Q11" s="50">
        <f t="shared" si="3"/>
        <v>6.1860525211500716</v>
      </c>
      <c r="R11" s="52" t="s">
        <v>37</v>
      </c>
      <c r="S11" s="7">
        <v>0.11676480860045257</v>
      </c>
      <c r="T11" s="50">
        <f t="shared" si="4"/>
        <v>2.8303503984386751</v>
      </c>
      <c r="U11" s="52" t="s">
        <v>2</v>
      </c>
      <c r="V11" s="7">
        <v>6.4831567327841316E-2</v>
      </c>
      <c r="W11" s="50">
        <f t="shared" si="5"/>
        <v>1.5715013334681065</v>
      </c>
      <c r="X11" s="50">
        <f t="shared" si="6"/>
        <v>42.221686653964426</v>
      </c>
      <c r="Y11" s="52" t="s">
        <v>12</v>
      </c>
      <c r="Z11" s="7">
        <v>0.12</v>
      </c>
      <c r="AA11" s="50">
        <f t="shared" si="7"/>
        <v>5.7575027255406042</v>
      </c>
      <c r="AB11" s="50">
        <f t="shared" si="8"/>
        <v>47.97918937950503</v>
      </c>
      <c r="AC11" s="53" t="s">
        <v>23</v>
      </c>
      <c r="AD11" s="54">
        <v>0</v>
      </c>
      <c r="AE11" s="55">
        <f t="shared" si="9"/>
        <v>0</v>
      </c>
      <c r="AF11" s="56">
        <f t="shared" si="10"/>
        <v>47.97918937950503</v>
      </c>
      <c r="AG11"/>
      <c r="AH11" s="53" t="s">
        <v>80</v>
      </c>
      <c r="AI11" s="99">
        <v>0.25</v>
      </c>
      <c r="AJ11" s="60">
        <v>2</v>
      </c>
      <c r="AK11" s="152">
        <f t="shared" si="11"/>
        <v>23.989594689752515</v>
      </c>
    </row>
    <row r="12" spans="1:38" x14ac:dyDescent="0.25">
      <c r="B12" s="2" t="s">
        <v>84</v>
      </c>
      <c r="C12" s="29" t="s">
        <v>16</v>
      </c>
      <c r="D12" s="29">
        <v>0.5</v>
      </c>
      <c r="E12" s="30">
        <v>16.496885983897492</v>
      </c>
      <c r="F12" s="31">
        <v>2024</v>
      </c>
      <c r="G12" s="3">
        <v>0.18382951680462156</v>
      </c>
      <c r="H12" s="30">
        <f t="shared" si="0"/>
        <v>19.529500563098303</v>
      </c>
      <c r="I12" s="32" t="s">
        <v>1</v>
      </c>
      <c r="J12" s="3">
        <v>0.30503719588497769</v>
      </c>
      <c r="K12" s="30">
        <f t="shared" si="1"/>
        <v>5.957224088801599</v>
      </c>
      <c r="L12" s="32" t="s">
        <v>23</v>
      </c>
      <c r="M12" s="3">
        <v>0</v>
      </c>
      <c r="N12" s="30">
        <f t="shared" si="2"/>
        <v>0</v>
      </c>
      <c r="O12" s="32" t="s">
        <v>2</v>
      </c>
      <c r="P12" s="3">
        <v>0.25520276182867313</v>
      </c>
      <c r="Q12" s="30">
        <f t="shared" si="3"/>
        <v>4.9839824808373141</v>
      </c>
      <c r="R12" s="32" t="s">
        <v>36</v>
      </c>
      <c r="S12" s="3">
        <v>8.0415179311402865E-2</v>
      </c>
      <c r="T12" s="30">
        <f t="shared" si="4"/>
        <v>1.5704682896436932</v>
      </c>
      <c r="U12" s="32" t="s">
        <v>2</v>
      </c>
      <c r="V12" s="3">
        <v>6.4831567327841316E-2</v>
      </c>
      <c r="W12" s="30">
        <f t="shared" si="5"/>
        <v>1.2661281306356225</v>
      </c>
      <c r="X12" s="30">
        <f t="shared" si="6"/>
        <v>33.307303553016531</v>
      </c>
      <c r="Y12" s="32" t="s">
        <v>12</v>
      </c>
      <c r="Z12" s="3">
        <v>0.12</v>
      </c>
      <c r="AA12" s="30">
        <f t="shared" si="7"/>
        <v>4.5419050299568013</v>
      </c>
      <c r="AB12" s="30">
        <f t="shared" si="8"/>
        <v>37.849208582973333</v>
      </c>
      <c r="AC12" s="17" t="s">
        <v>27</v>
      </c>
      <c r="AD12" s="33">
        <v>2.3722627737226276E-2</v>
      </c>
      <c r="AE12" s="34">
        <f t="shared" si="9"/>
        <v>0.89788268536250604</v>
      </c>
      <c r="AF12" s="35">
        <f t="shared" si="10"/>
        <v>38.747091268335836</v>
      </c>
      <c r="AG12"/>
      <c r="AH12" s="17" t="s">
        <v>7</v>
      </c>
      <c r="AI12" s="97">
        <v>19.714285714285715</v>
      </c>
      <c r="AJ12" s="36">
        <v>1</v>
      </c>
      <c r="AK12" s="150">
        <f t="shared" si="11"/>
        <v>763.87122786147791</v>
      </c>
    </row>
    <row r="13" spans="1:38" x14ac:dyDescent="0.25">
      <c r="B13" s="4" t="s">
        <v>85</v>
      </c>
      <c r="C13" s="37" t="s">
        <v>16</v>
      </c>
      <c r="D13" s="37">
        <v>0.5</v>
      </c>
      <c r="E13" s="38">
        <v>16.496885983897492</v>
      </c>
      <c r="F13" s="39">
        <v>2024</v>
      </c>
      <c r="G13" s="5">
        <v>0.18382951680462156</v>
      </c>
      <c r="H13" s="38">
        <f t="shared" si="0"/>
        <v>19.529500563098303</v>
      </c>
      <c r="I13" s="40" t="s">
        <v>1</v>
      </c>
      <c r="J13" s="5">
        <v>0.30503719588497769</v>
      </c>
      <c r="K13" s="38">
        <f t="shared" si="1"/>
        <v>5.957224088801599</v>
      </c>
      <c r="L13" s="40" t="s">
        <v>23</v>
      </c>
      <c r="M13" s="5">
        <v>0</v>
      </c>
      <c r="N13" s="38">
        <f t="shared" si="2"/>
        <v>0</v>
      </c>
      <c r="O13" s="40" t="s">
        <v>2</v>
      </c>
      <c r="P13" s="5">
        <v>0.25520276182867313</v>
      </c>
      <c r="Q13" s="38">
        <f t="shared" si="3"/>
        <v>4.9839824808373141</v>
      </c>
      <c r="R13" s="40" t="s">
        <v>36</v>
      </c>
      <c r="S13" s="5">
        <v>8.0415179311402865E-2</v>
      </c>
      <c r="T13" s="38">
        <f t="shared" si="4"/>
        <v>1.5704682896436932</v>
      </c>
      <c r="U13" s="40" t="s">
        <v>2</v>
      </c>
      <c r="V13" s="5">
        <v>6.4831567327841316E-2</v>
      </c>
      <c r="W13" s="38">
        <f t="shared" si="5"/>
        <v>1.2661281306356225</v>
      </c>
      <c r="X13" s="38">
        <f t="shared" si="6"/>
        <v>33.307303553016531</v>
      </c>
      <c r="Y13" s="40" t="s">
        <v>12</v>
      </c>
      <c r="Z13" s="5">
        <v>0.12</v>
      </c>
      <c r="AA13" s="38">
        <f t="shared" si="7"/>
        <v>4.5419050299568013</v>
      </c>
      <c r="AB13" s="38">
        <f t="shared" si="8"/>
        <v>37.849208582973333</v>
      </c>
      <c r="AC13" s="41" t="s">
        <v>27</v>
      </c>
      <c r="AD13" s="42">
        <v>2.3722627737226276E-2</v>
      </c>
      <c r="AE13" s="43">
        <f t="shared" si="9"/>
        <v>0.89788268536250604</v>
      </c>
      <c r="AF13" s="44">
        <f t="shared" si="10"/>
        <v>38.747091268335836</v>
      </c>
      <c r="AG13"/>
      <c r="AH13" s="41" t="s">
        <v>7</v>
      </c>
      <c r="AI13" s="98">
        <v>25.571428571428573</v>
      </c>
      <c r="AJ13" s="45">
        <v>0.5</v>
      </c>
      <c r="AK13" s="151">
        <f t="shared" si="11"/>
        <v>495.40923835943681</v>
      </c>
    </row>
    <row r="14" spans="1:38" x14ac:dyDescent="0.25">
      <c r="B14" s="4" t="s">
        <v>86</v>
      </c>
      <c r="C14" s="37" t="s">
        <v>16</v>
      </c>
      <c r="D14" s="37">
        <v>0.5</v>
      </c>
      <c r="E14" s="38">
        <v>16.496885983897492</v>
      </c>
      <c r="F14" s="39">
        <v>2024</v>
      </c>
      <c r="G14" s="5">
        <v>0.18382951680462156</v>
      </c>
      <c r="H14" s="38">
        <f t="shared" si="0"/>
        <v>19.529500563098303</v>
      </c>
      <c r="I14" s="40" t="s">
        <v>1</v>
      </c>
      <c r="J14" s="5">
        <v>0.30503719588497769</v>
      </c>
      <c r="K14" s="38">
        <f t="shared" si="1"/>
        <v>5.957224088801599</v>
      </c>
      <c r="L14" s="40" t="s">
        <v>23</v>
      </c>
      <c r="M14" s="5">
        <v>0</v>
      </c>
      <c r="N14" s="38">
        <f t="shared" si="2"/>
        <v>0</v>
      </c>
      <c r="O14" s="40" t="s">
        <v>2</v>
      </c>
      <c r="P14" s="5">
        <v>0.25520276182867313</v>
      </c>
      <c r="Q14" s="38">
        <f t="shared" si="3"/>
        <v>4.9839824808373141</v>
      </c>
      <c r="R14" s="70" t="s">
        <v>36</v>
      </c>
      <c r="S14" s="5">
        <v>8.0415179311402865E-2</v>
      </c>
      <c r="T14" s="38">
        <f t="shared" si="4"/>
        <v>1.5704682896436932</v>
      </c>
      <c r="U14" s="40" t="s">
        <v>2</v>
      </c>
      <c r="V14" s="5">
        <v>6.4831567327841316E-2</v>
      </c>
      <c r="W14" s="38">
        <f t="shared" si="5"/>
        <v>1.2661281306356225</v>
      </c>
      <c r="X14" s="38">
        <f t="shared" si="6"/>
        <v>33.307303553016531</v>
      </c>
      <c r="Y14" s="40" t="s">
        <v>12</v>
      </c>
      <c r="Z14" s="5">
        <v>0.12</v>
      </c>
      <c r="AA14" s="38">
        <f t="shared" si="7"/>
        <v>4.5419050299568013</v>
      </c>
      <c r="AB14" s="38">
        <f t="shared" si="8"/>
        <v>37.849208582973333</v>
      </c>
      <c r="AC14" s="41" t="s">
        <v>27</v>
      </c>
      <c r="AD14" s="42">
        <v>2.3722627737226276E-2</v>
      </c>
      <c r="AE14" s="43">
        <f t="shared" si="9"/>
        <v>0.89788268536250604</v>
      </c>
      <c r="AF14" s="44">
        <f t="shared" si="10"/>
        <v>38.747091268335836</v>
      </c>
      <c r="AG14"/>
      <c r="AH14" s="41" t="s">
        <v>7</v>
      </c>
      <c r="AI14" s="98">
        <v>28.5</v>
      </c>
      <c r="AJ14" s="45">
        <f>1/3</f>
        <v>0.33333333333333331</v>
      </c>
      <c r="AK14" s="151">
        <f t="shared" si="11"/>
        <v>368.09736704919044</v>
      </c>
    </row>
    <row r="15" spans="1:38" x14ac:dyDescent="0.25">
      <c r="B15" s="4" t="s">
        <v>87</v>
      </c>
      <c r="C15" s="37" t="s">
        <v>16</v>
      </c>
      <c r="D15" s="37">
        <v>0.5</v>
      </c>
      <c r="E15" s="38">
        <v>16.496885983897492</v>
      </c>
      <c r="F15" s="39">
        <v>2024</v>
      </c>
      <c r="G15" s="5">
        <v>0.18382951680462156</v>
      </c>
      <c r="H15" s="38">
        <f t="shared" si="0"/>
        <v>19.529500563098303</v>
      </c>
      <c r="I15" s="40" t="s">
        <v>1</v>
      </c>
      <c r="J15" s="5">
        <v>0.30503719588497769</v>
      </c>
      <c r="K15" s="38">
        <f t="shared" si="1"/>
        <v>5.957224088801599</v>
      </c>
      <c r="L15" s="40" t="s">
        <v>23</v>
      </c>
      <c r="M15" s="5">
        <v>0</v>
      </c>
      <c r="N15" s="38">
        <f t="shared" si="2"/>
        <v>0</v>
      </c>
      <c r="O15" s="40" t="s">
        <v>2</v>
      </c>
      <c r="P15" s="12">
        <v>0.25520276182867313</v>
      </c>
      <c r="Q15" s="38">
        <f t="shared" si="3"/>
        <v>4.9839824808373141</v>
      </c>
      <c r="R15" s="70" t="s">
        <v>36</v>
      </c>
      <c r="S15" s="5">
        <v>8.0415179311402865E-2</v>
      </c>
      <c r="T15" s="38">
        <f t="shared" si="4"/>
        <v>1.5704682896436932</v>
      </c>
      <c r="U15" s="40" t="s">
        <v>2</v>
      </c>
      <c r="V15" s="5">
        <v>6.4831567327841316E-2</v>
      </c>
      <c r="W15" s="38">
        <f t="shared" si="5"/>
        <v>1.2661281306356225</v>
      </c>
      <c r="X15" s="38">
        <f t="shared" si="6"/>
        <v>33.307303553016531</v>
      </c>
      <c r="Y15" s="40" t="s">
        <v>12</v>
      </c>
      <c r="Z15" s="5">
        <v>0.12</v>
      </c>
      <c r="AA15" s="38">
        <f t="shared" si="7"/>
        <v>4.5419050299568013</v>
      </c>
      <c r="AB15" s="38">
        <f t="shared" si="8"/>
        <v>37.849208582973333</v>
      </c>
      <c r="AC15" s="41" t="s">
        <v>27</v>
      </c>
      <c r="AD15" s="42">
        <v>2.3722627737226276E-2</v>
      </c>
      <c r="AE15" s="43">
        <f t="shared" si="9"/>
        <v>0.89788268536250604</v>
      </c>
      <c r="AF15" s="44">
        <f t="shared" si="10"/>
        <v>38.747091268335836</v>
      </c>
      <c r="AG15"/>
      <c r="AH15" s="41" t="s">
        <v>7</v>
      </c>
      <c r="AI15" s="98">
        <v>43.142857142857146</v>
      </c>
      <c r="AJ15" s="45">
        <f>1/4</f>
        <v>0.25</v>
      </c>
      <c r="AK15" s="151">
        <f t="shared" si="11"/>
        <v>417.91505582276511</v>
      </c>
    </row>
    <row r="16" spans="1:38" x14ac:dyDescent="0.25">
      <c r="B16" s="71" t="s">
        <v>88</v>
      </c>
      <c r="C16" s="37" t="s">
        <v>16</v>
      </c>
      <c r="D16" s="37">
        <v>0.5</v>
      </c>
      <c r="E16" s="38">
        <v>16.496885983897492</v>
      </c>
      <c r="F16" s="39">
        <v>2024</v>
      </c>
      <c r="G16" s="5">
        <v>0.18382951680462156</v>
      </c>
      <c r="H16" s="38">
        <f t="shared" si="0"/>
        <v>19.529500563098303</v>
      </c>
      <c r="I16" s="40" t="s">
        <v>1</v>
      </c>
      <c r="J16" s="5">
        <v>0.30503719588497769</v>
      </c>
      <c r="K16" s="38">
        <f t="shared" si="1"/>
        <v>5.957224088801599</v>
      </c>
      <c r="L16" s="40" t="s">
        <v>23</v>
      </c>
      <c r="M16" s="5">
        <v>0</v>
      </c>
      <c r="N16" s="38">
        <f t="shared" si="2"/>
        <v>0</v>
      </c>
      <c r="O16" s="40" t="s">
        <v>2</v>
      </c>
      <c r="P16" s="5">
        <v>0.25520276182867313</v>
      </c>
      <c r="Q16" s="38">
        <f t="shared" si="3"/>
        <v>4.9839824808373141</v>
      </c>
      <c r="R16" s="40" t="s">
        <v>36</v>
      </c>
      <c r="S16" s="5">
        <v>8.0415179311402865E-2</v>
      </c>
      <c r="T16" s="38">
        <f t="shared" si="4"/>
        <v>1.5704682896436932</v>
      </c>
      <c r="U16" s="40" t="s">
        <v>2</v>
      </c>
      <c r="V16" s="5">
        <v>6.4831567327841316E-2</v>
      </c>
      <c r="W16" s="38">
        <f t="shared" si="5"/>
        <v>1.2661281306356225</v>
      </c>
      <c r="X16" s="38">
        <f t="shared" si="6"/>
        <v>33.307303553016531</v>
      </c>
      <c r="Y16" s="40" t="s">
        <v>12</v>
      </c>
      <c r="Z16" s="5">
        <v>0.12</v>
      </c>
      <c r="AA16" s="38">
        <f t="shared" si="7"/>
        <v>4.5419050299568013</v>
      </c>
      <c r="AB16" s="38">
        <f t="shared" si="8"/>
        <v>37.849208582973333</v>
      </c>
      <c r="AC16" s="41" t="s">
        <v>27</v>
      </c>
      <c r="AD16" s="42">
        <v>2.3722627737226276E-2</v>
      </c>
      <c r="AE16" s="43">
        <f t="shared" si="9"/>
        <v>0.89788268536250604</v>
      </c>
      <c r="AF16" s="44">
        <f t="shared" si="10"/>
        <v>38.747091268335836</v>
      </c>
      <c r="AG16"/>
      <c r="AH16" s="41" t="s">
        <v>7</v>
      </c>
      <c r="AI16" s="98">
        <v>46.071428571428569</v>
      </c>
      <c r="AJ16" s="45">
        <v>0.2</v>
      </c>
      <c r="AK16" s="151">
        <f t="shared" si="11"/>
        <v>357.02676954395162</v>
      </c>
    </row>
    <row r="17" spans="2:37" x14ac:dyDescent="0.25">
      <c r="B17" s="71" t="s">
        <v>89</v>
      </c>
      <c r="C17" s="37" t="s">
        <v>16</v>
      </c>
      <c r="D17" s="37">
        <v>0.5</v>
      </c>
      <c r="E17" s="38">
        <v>16.496885983897492</v>
      </c>
      <c r="F17" s="39">
        <v>2024</v>
      </c>
      <c r="G17" s="5">
        <v>0.18382951680462156</v>
      </c>
      <c r="H17" s="38">
        <f t="shared" si="0"/>
        <v>19.529500563098303</v>
      </c>
      <c r="I17" s="40" t="s">
        <v>1</v>
      </c>
      <c r="J17" s="5">
        <v>0.30503719588497769</v>
      </c>
      <c r="K17" s="38">
        <f t="shared" si="1"/>
        <v>5.957224088801599</v>
      </c>
      <c r="L17" s="40" t="s">
        <v>23</v>
      </c>
      <c r="M17" s="5">
        <v>0</v>
      </c>
      <c r="N17" s="38">
        <f t="shared" si="2"/>
        <v>0</v>
      </c>
      <c r="O17" s="40" t="s">
        <v>2</v>
      </c>
      <c r="P17" s="5">
        <v>0.25520276182867313</v>
      </c>
      <c r="Q17" s="38">
        <f t="shared" si="3"/>
        <v>4.9839824808373141</v>
      </c>
      <c r="R17" s="40" t="s">
        <v>36</v>
      </c>
      <c r="S17" s="5">
        <v>8.0415179311402865E-2</v>
      </c>
      <c r="T17" s="38">
        <f t="shared" si="4"/>
        <v>1.5704682896436932</v>
      </c>
      <c r="U17" s="40" t="s">
        <v>2</v>
      </c>
      <c r="V17" s="5">
        <v>6.4831567327841316E-2</v>
      </c>
      <c r="W17" s="38">
        <f t="shared" si="5"/>
        <v>1.2661281306356225</v>
      </c>
      <c r="X17" s="38">
        <f t="shared" si="6"/>
        <v>33.307303553016531</v>
      </c>
      <c r="Y17" s="40" t="s">
        <v>12</v>
      </c>
      <c r="Z17" s="5">
        <v>0.12</v>
      </c>
      <c r="AA17" s="38">
        <f t="shared" si="7"/>
        <v>4.5419050299568013</v>
      </c>
      <c r="AB17" s="38">
        <f t="shared" si="8"/>
        <v>37.849208582973333</v>
      </c>
      <c r="AC17" s="41" t="s">
        <v>27</v>
      </c>
      <c r="AD17" s="42">
        <v>2.3722627737226276E-2</v>
      </c>
      <c r="AE17" s="43">
        <f t="shared" si="9"/>
        <v>0.89788268536250604</v>
      </c>
      <c r="AF17" s="44">
        <f t="shared" si="10"/>
        <v>38.747091268335836</v>
      </c>
      <c r="AG17"/>
      <c r="AH17" s="41" t="s">
        <v>7</v>
      </c>
      <c r="AI17" s="98">
        <v>59.285714285714285</v>
      </c>
      <c r="AJ17" s="45">
        <f>1/6</f>
        <v>0.16666666666666666</v>
      </c>
      <c r="AK17" s="151">
        <f t="shared" si="11"/>
        <v>382.85816372284216</v>
      </c>
    </row>
    <row r="18" spans="2:37" x14ac:dyDescent="0.25">
      <c r="B18" s="71" t="s">
        <v>90</v>
      </c>
      <c r="C18" s="37" t="s">
        <v>16</v>
      </c>
      <c r="D18" s="37">
        <v>0.5</v>
      </c>
      <c r="E18" s="38">
        <v>16.496885983897492</v>
      </c>
      <c r="F18" s="39">
        <v>2024</v>
      </c>
      <c r="G18" s="5">
        <v>0.18382951680462156</v>
      </c>
      <c r="H18" s="38">
        <f t="shared" si="0"/>
        <v>19.529500563098303</v>
      </c>
      <c r="I18" s="40" t="s">
        <v>1</v>
      </c>
      <c r="J18" s="5">
        <v>0.30503719588497769</v>
      </c>
      <c r="K18" s="38">
        <f t="shared" si="1"/>
        <v>5.957224088801599</v>
      </c>
      <c r="L18" s="40" t="s">
        <v>23</v>
      </c>
      <c r="M18" s="5">
        <v>0</v>
      </c>
      <c r="N18" s="38">
        <f t="shared" si="2"/>
        <v>0</v>
      </c>
      <c r="O18" s="40" t="s">
        <v>2</v>
      </c>
      <c r="P18" s="5">
        <v>0.25520276182867313</v>
      </c>
      <c r="Q18" s="38">
        <f t="shared" si="3"/>
        <v>4.9839824808373141</v>
      </c>
      <c r="R18" s="40" t="s">
        <v>36</v>
      </c>
      <c r="S18" s="5">
        <v>8.0415179311402865E-2</v>
      </c>
      <c r="T18" s="38">
        <f t="shared" si="4"/>
        <v>1.5704682896436932</v>
      </c>
      <c r="U18" s="40" t="s">
        <v>2</v>
      </c>
      <c r="V18" s="5">
        <v>6.4831567327841316E-2</v>
      </c>
      <c r="W18" s="38">
        <f t="shared" si="5"/>
        <v>1.2661281306356225</v>
      </c>
      <c r="X18" s="38">
        <f t="shared" si="6"/>
        <v>33.307303553016531</v>
      </c>
      <c r="Y18" s="40" t="s">
        <v>12</v>
      </c>
      <c r="Z18" s="5">
        <v>0.12</v>
      </c>
      <c r="AA18" s="38">
        <f t="shared" si="7"/>
        <v>4.5419050299568013</v>
      </c>
      <c r="AB18" s="38">
        <f t="shared" si="8"/>
        <v>37.849208582973333</v>
      </c>
      <c r="AC18" s="41" t="s">
        <v>27</v>
      </c>
      <c r="AD18" s="42">
        <v>2.3722627737226276E-2</v>
      </c>
      <c r="AE18" s="43">
        <f t="shared" si="9"/>
        <v>0.89788268536250604</v>
      </c>
      <c r="AF18" s="44">
        <f t="shared" si="10"/>
        <v>38.747091268335836</v>
      </c>
      <c r="AG18"/>
      <c r="AH18" s="41" t="s">
        <v>7</v>
      </c>
      <c r="AI18" s="98">
        <v>67.642857142857139</v>
      </c>
      <c r="AJ18" s="45">
        <f>1/7</f>
        <v>0.14285714285714285</v>
      </c>
      <c r="AK18" s="151">
        <f t="shared" si="11"/>
        <v>374.42342276646974</v>
      </c>
    </row>
    <row r="19" spans="2:37" x14ac:dyDescent="0.25">
      <c r="B19" s="48" t="s">
        <v>91</v>
      </c>
      <c r="C19" s="49" t="s">
        <v>16</v>
      </c>
      <c r="D19" s="49">
        <v>0.5</v>
      </c>
      <c r="E19" s="50">
        <v>16.496885983897492</v>
      </c>
      <c r="F19" s="51">
        <v>2024</v>
      </c>
      <c r="G19" s="7">
        <v>0.18382951680462156</v>
      </c>
      <c r="H19" s="50">
        <f t="shared" si="0"/>
        <v>19.529500563098303</v>
      </c>
      <c r="I19" s="52" t="s">
        <v>1</v>
      </c>
      <c r="J19" s="7">
        <v>0.30503719588497769</v>
      </c>
      <c r="K19" s="50">
        <f t="shared" si="1"/>
        <v>5.957224088801599</v>
      </c>
      <c r="L19" s="52" t="s">
        <v>23</v>
      </c>
      <c r="M19" s="7">
        <v>0</v>
      </c>
      <c r="N19" s="50">
        <f t="shared" si="2"/>
        <v>0</v>
      </c>
      <c r="O19" s="52" t="s">
        <v>2</v>
      </c>
      <c r="P19" s="7">
        <v>0.25520276182867313</v>
      </c>
      <c r="Q19" s="50">
        <f t="shared" si="3"/>
        <v>4.9839824808373141</v>
      </c>
      <c r="R19" s="52" t="s">
        <v>36</v>
      </c>
      <c r="S19" s="7">
        <v>8.0415179311402865E-2</v>
      </c>
      <c r="T19" s="50">
        <f t="shared" si="4"/>
        <v>1.5704682896436932</v>
      </c>
      <c r="U19" s="52" t="s">
        <v>2</v>
      </c>
      <c r="V19" s="7">
        <v>6.4831567327841316E-2</v>
      </c>
      <c r="W19" s="50">
        <f t="shared" si="5"/>
        <v>1.2661281306356225</v>
      </c>
      <c r="X19" s="50">
        <f t="shared" si="6"/>
        <v>33.307303553016531</v>
      </c>
      <c r="Y19" s="52" t="s">
        <v>12</v>
      </c>
      <c r="Z19" s="7">
        <v>0.12</v>
      </c>
      <c r="AA19" s="50">
        <f t="shared" si="7"/>
        <v>4.5419050299568013</v>
      </c>
      <c r="AB19" s="50">
        <f t="shared" si="8"/>
        <v>37.849208582973333</v>
      </c>
      <c r="AC19" s="53" t="s">
        <v>27</v>
      </c>
      <c r="AD19" s="54">
        <v>2.3722627737226276E-2</v>
      </c>
      <c r="AE19" s="55">
        <f t="shared" si="9"/>
        <v>0.89788268536250604</v>
      </c>
      <c r="AF19" s="56">
        <f t="shared" si="10"/>
        <v>38.747091268335836</v>
      </c>
      <c r="AG19"/>
      <c r="AH19" s="53" t="s">
        <v>7</v>
      </c>
      <c r="AI19" s="99">
        <v>70.571428571428569</v>
      </c>
      <c r="AJ19" s="60">
        <f>1/8</f>
        <v>0.125</v>
      </c>
      <c r="AK19" s="152">
        <f t="shared" si="11"/>
        <v>341.80469797424826</v>
      </c>
    </row>
    <row r="20" spans="2:37" x14ac:dyDescent="0.25">
      <c r="B20" s="71" t="s">
        <v>92</v>
      </c>
      <c r="C20" s="37" t="s">
        <v>16</v>
      </c>
      <c r="D20" s="37">
        <v>0.5</v>
      </c>
      <c r="E20" s="38">
        <v>16.496885983897492</v>
      </c>
      <c r="F20" s="39">
        <v>2024</v>
      </c>
      <c r="G20" s="5">
        <v>0.18382951680462156</v>
      </c>
      <c r="H20" s="38">
        <f t="shared" si="0"/>
        <v>19.529500563098303</v>
      </c>
      <c r="I20" s="40" t="s">
        <v>1</v>
      </c>
      <c r="J20" s="5">
        <v>0.30503719588497769</v>
      </c>
      <c r="K20" s="38">
        <f t="shared" si="1"/>
        <v>5.957224088801599</v>
      </c>
      <c r="L20" s="40" t="s">
        <v>23</v>
      </c>
      <c r="M20" s="5">
        <v>0</v>
      </c>
      <c r="N20" s="38">
        <f t="shared" si="2"/>
        <v>0</v>
      </c>
      <c r="O20" s="40" t="s">
        <v>2</v>
      </c>
      <c r="P20" s="5">
        <v>0.25520276182867313</v>
      </c>
      <c r="Q20" s="38">
        <f t="shared" si="3"/>
        <v>4.9839824808373141</v>
      </c>
      <c r="R20" s="40" t="s">
        <v>36</v>
      </c>
      <c r="S20" s="5">
        <v>8.0415179311402865E-2</v>
      </c>
      <c r="T20" s="38">
        <f t="shared" si="4"/>
        <v>1.5704682896436932</v>
      </c>
      <c r="U20" s="40" t="s">
        <v>2</v>
      </c>
      <c r="V20" s="5">
        <v>6.4831567327841316E-2</v>
      </c>
      <c r="W20" s="38">
        <f t="shared" si="5"/>
        <v>1.2661281306356225</v>
      </c>
      <c r="X20" s="38">
        <f t="shared" si="6"/>
        <v>33.307303553016531</v>
      </c>
      <c r="Y20" s="40" t="s">
        <v>12</v>
      </c>
      <c r="Z20" s="5">
        <v>0.12</v>
      </c>
      <c r="AA20" s="38">
        <f t="shared" si="7"/>
        <v>4.5419050299568013</v>
      </c>
      <c r="AB20" s="38">
        <f t="shared" si="8"/>
        <v>37.849208582973333</v>
      </c>
      <c r="AC20" s="41" t="s">
        <v>27</v>
      </c>
      <c r="AD20" s="42">
        <v>2.3722627737226276E-2</v>
      </c>
      <c r="AE20" s="43">
        <f t="shared" si="9"/>
        <v>0.89788268536250604</v>
      </c>
      <c r="AF20" s="44">
        <f t="shared" si="10"/>
        <v>38.747091268335836</v>
      </c>
      <c r="AG20"/>
      <c r="AH20" s="41" t="s">
        <v>7</v>
      </c>
      <c r="AI20" s="98">
        <v>11.714285714285714</v>
      </c>
      <c r="AJ20" s="36">
        <v>1</v>
      </c>
      <c r="AK20" s="151">
        <f t="shared" si="11"/>
        <v>453.89449771479121</v>
      </c>
    </row>
    <row r="21" spans="2:37" x14ac:dyDescent="0.25">
      <c r="B21" s="71" t="s">
        <v>93</v>
      </c>
      <c r="C21" s="37" t="s">
        <v>16</v>
      </c>
      <c r="D21" s="37">
        <v>0.5</v>
      </c>
      <c r="E21" s="38">
        <v>16.496885983897492</v>
      </c>
      <c r="F21" s="39">
        <v>2024</v>
      </c>
      <c r="G21" s="5">
        <v>0.18382951680462156</v>
      </c>
      <c r="H21" s="38">
        <f t="shared" si="0"/>
        <v>19.529500563098303</v>
      </c>
      <c r="I21" s="40" t="s">
        <v>1</v>
      </c>
      <c r="J21" s="5">
        <v>0.30503719588497769</v>
      </c>
      <c r="K21" s="38">
        <f t="shared" si="1"/>
        <v>5.957224088801599</v>
      </c>
      <c r="L21" s="40" t="s">
        <v>23</v>
      </c>
      <c r="M21" s="5">
        <v>0</v>
      </c>
      <c r="N21" s="38">
        <f t="shared" si="2"/>
        <v>0</v>
      </c>
      <c r="O21" s="40" t="s">
        <v>2</v>
      </c>
      <c r="P21" s="5">
        <v>0.25520276182867313</v>
      </c>
      <c r="Q21" s="38">
        <f t="shared" si="3"/>
        <v>4.9839824808373141</v>
      </c>
      <c r="R21" s="40" t="s">
        <v>36</v>
      </c>
      <c r="S21" s="5">
        <v>8.0415179311402865E-2</v>
      </c>
      <c r="T21" s="38">
        <f t="shared" si="4"/>
        <v>1.5704682896436932</v>
      </c>
      <c r="U21" s="40" t="s">
        <v>2</v>
      </c>
      <c r="V21" s="5">
        <v>6.4831567327841316E-2</v>
      </c>
      <c r="W21" s="38">
        <f t="shared" si="5"/>
        <v>1.2661281306356225</v>
      </c>
      <c r="X21" s="38">
        <f t="shared" si="6"/>
        <v>33.307303553016531</v>
      </c>
      <c r="Y21" s="40" t="s">
        <v>12</v>
      </c>
      <c r="Z21" s="5">
        <v>0.12</v>
      </c>
      <c r="AA21" s="38">
        <f t="shared" si="7"/>
        <v>4.5419050299568013</v>
      </c>
      <c r="AB21" s="38">
        <f t="shared" si="8"/>
        <v>37.849208582973333</v>
      </c>
      <c r="AC21" s="41" t="s">
        <v>27</v>
      </c>
      <c r="AD21" s="42">
        <v>2.3722627737226276E-2</v>
      </c>
      <c r="AE21" s="43">
        <f t="shared" si="9"/>
        <v>0.89788268536250604</v>
      </c>
      <c r="AF21" s="44">
        <f t="shared" si="10"/>
        <v>38.747091268335836</v>
      </c>
      <c r="AG21"/>
      <c r="AH21" s="41" t="s">
        <v>7</v>
      </c>
      <c r="AI21" s="98">
        <v>17.571428571428573</v>
      </c>
      <c r="AJ21" s="45">
        <v>0.5</v>
      </c>
      <c r="AK21" s="151">
        <f t="shared" si="11"/>
        <v>340.42087328609347</v>
      </c>
    </row>
    <row r="22" spans="2:37" x14ac:dyDescent="0.25">
      <c r="B22" s="71" t="s">
        <v>94</v>
      </c>
      <c r="C22" s="37" t="s">
        <v>16</v>
      </c>
      <c r="D22" s="37">
        <v>0.5</v>
      </c>
      <c r="E22" s="38">
        <v>16.496885983897492</v>
      </c>
      <c r="F22" s="39">
        <v>2024</v>
      </c>
      <c r="G22" s="5">
        <v>0.18382951680462156</v>
      </c>
      <c r="H22" s="38">
        <f t="shared" si="0"/>
        <v>19.529500563098303</v>
      </c>
      <c r="I22" s="40" t="s">
        <v>1</v>
      </c>
      <c r="J22" s="5">
        <v>0.30503719588497769</v>
      </c>
      <c r="K22" s="38">
        <f t="shared" si="1"/>
        <v>5.957224088801599</v>
      </c>
      <c r="L22" s="40" t="s">
        <v>23</v>
      </c>
      <c r="M22" s="5">
        <v>0</v>
      </c>
      <c r="N22" s="38">
        <f t="shared" si="2"/>
        <v>0</v>
      </c>
      <c r="O22" s="40" t="s">
        <v>2</v>
      </c>
      <c r="P22" s="5">
        <v>0.25520276182867313</v>
      </c>
      <c r="Q22" s="38">
        <f t="shared" si="3"/>
        <v>4.9839824808373141</v>
      </c>
      <c r="R22" s="40" t="s">
        <v>36</v>
      </c>
      <c r="S22" s="5">
        <v>8.0415179311402865E-2</v>
      </c>
      <c r="T22" s="38">
        <f t="shared" si="4"/>
        <v>1.5704682896436932</v>
      </c>
      <c r="U22" s="40" t="s">
        <v>2</v>
      </c>
      <c r="V22" s="5">
        <v>6.4831567327841316E-2</v>
      </c>
      <c r="W22" s="38">
        <f t="shared" si="5"/>
        <v>1.2661281306356225</v>
      </c>
      <c r="X22" s="38">
        <f t="shared" si="6"/>
        <v>33.307303553016531</v>
      </c>
      <c r="Y22" s="40" t="s">
        <v>12</v>
      </c>
      <c r="Z22" s="5">
        <v>0.12</v>
      </c>
      <c r="AA22" s="38">
        <f t="shared" si="7"/>
        <v>4.5419050299568013</v>
      </c>
      <c r="AB22" s="38">
        <f t="shared" si="8"/>
        <v>37.849208582973333</v>
      </c>
      <c r="AC22" s="41" t="s">
        <v>27</v>
      </c>
      <c r="AD22" s="42">
        <v>2.3722627737226276E-2</v>
      </c>
      <c r="AE22" s="43">
        <f t="shared" si="9"/>
        <v>0.89788268536250604</v>
      </c>
      <c r="AF22" s="44">
        <f t="shared" si="10"/>
        <v>38.747091268335836</v>
      </c>
      <c r="AG22"/>
      <c r="AH22" s="41" t="s">
        <v>7</v>
      </c>
      <c r="AI22" s="98">
        <v>20.5</v>
      </c>
      <c r="AJ22" s="45">
        <f>1/3</f>
        <v>0.33333333333333331</v>
      </c>
      <c r="AK22" s="151">
        <f t="shared" si="11"/>
        <v>264.77179033362819</v>
      </c>
    </row>
    <row r="23" spans="2:37" x14ac:dyDescent="0.25">
      <c r="B23" s="71" t="s">
        <v>95</v>
      </c>
      <c r="C23" s="37" t="s">
        <v>16</v>
      </c>
      <c r="D23" s="37">
        <v>0.5</v>
      </c>
      <c r="E23" s="38">
        <v>16.496885983897492</v>
      </c>
      <c r="F23" s="39">
        <v>2024</v>
      </c>
      <c r="G23" s="5">
        <v>0.18382951680462156</v>
      </c>
      <c r="H23" s="38">
        <f t="shared" si="0"/>
        <v>19.529500563098303</v>
      </c>
      <c r="I23" s="40" t="s">
        <v>1</v>
      </c>
      <c r="J23" s="5">
        <v>0.30503719588497769</v>
      </c>
      <c r="K23" s="38">
        <f t="shared" si="1"/>
        <v>5.957224088801599</v>
      </c>
      <c r="L23" s="40" t="s">
        <v>23</v>
      </c>
      <c r="M23" s="5">
        <v>0</v>
      </c>
      <c r="N23" s="38">
        <f t="shared" si="2"/>
        <v>0</v>
      </c>
      <c r="O23" s="40" t="s">
        <v>2</v>
      </c>
      <c r="P23" s="5">
        <v>0.25520276182867313</v>
      </c>
      <c r="Q23" s="38">
        <f t="shared" si="3"/>
        <v>4.9839824808373141</v>
      </c>
      <c r="R23" s="40" t="s">
        <v>36</v>
      </c>
      <c r="S23" s="5">
        <v>8.0415179311402865E-2</v>
      </c>
      <c r="T23" s="38">
        <f t="shared" si="4"/>
        <v>1.5704682896436932</v>
      </c>
      <c r="U23" s="40" t="s">
        <v>2</v>
      </c>
      <c r="V23" s="5">
        <v>6.4831567327841316E-2</v>
      </c>
      <c r="W23" s="38">
        <f t="shared" si="5"/>
        <v>1.2661281306356225</v>
      </c>
      <c r="X23" s="38">
        <f t="shared" si="6"/>
        <v>33.307303553016531</v>
      </c>
      <c r="Y23" s="40" t="s">
        <v>12</v>
      </c>
      <c r="Z23" s="5">
        <v>0.12</v>
      </c>
      <c r="AA23" s="38">
        <f t="shared" si="7"/>
        <v>4.5419050299568013</v>
      </c>
      <c r="AB23" s="38">
        <f t="shared" si="8"/>
        <v>37.849208582973333</v>
      </c>
      <c r="AC23" s="41" t="s">
        <v>27</v>
      </c>
      <c r="AD23" s="42">
        <v>2.3722627737226276E-2</v>
      </c>
      <c r="AE23" s="43">
        <f t="shared" si="9"/>
        <v>0.89788268536250604</v>
      </c>
      <c r="AF23" s="44">
        <f t="shared" si="10"/>
        <v>38.747091268335836</v>
      </c>
      <c r="AG23"/>
      <c r="AH23" s="41" t="s">
        <v>7</v>
      </c>
      <c r="AI23" s="98">
        <v>35.142857142857146</v>
      </c>
      <c r="AJ23" s="45">
        <f>1/4</f>
        <v>0.25</v>
      </c>
      <c r="AK23" s="151">
        <f t="shared" si="11"/>
        <v>340.42087328609347</v>
      </c>
    </row>
    <row r="24" spans="2:37" x14ac:dyDescent="0.25">
      <c r="B24" s="4" t="s">
        <v>96</v>
      </c>
      <c r="C24" s="37" t="s">
        <v>16</v>
      </c>
      <c r="D24" s="37">
        <v>0.5</v>
      </c>
      <c r="E24" s="38">
        <v>16.496885983897492</v>
      </c>
      <c r="F24" s="39">
        <v>2024</v>
      </c>
      <c r="G24" s="5">
        <v>0.18382951680462156</v>
      </c>
      <c r="H24" s="38">
        <f t="shared" si="0"/>
        <v>19.529500563098303</v>
      </c>
      <c r="I24" s="40" t="s">
        <v>1</v>
      </c>
      <c r="J24" s="5">
        <v>0.30503719588497769</v>
      </c>
      <c r="K24" s="38">
        <f t="shared" si="1"/>
        <v>5.957224088801599</v>
      </c>
      <c r="L24" s="40" t="s">
        <v>23</v>
      </c>
      <c r="M24" s="5">
        <v>0</v>
      </c>
      <c r="N24" s="38">
        <f t="shared" si="2"/>
        <v>0</v>
      </c>
      <c r="O24" s="40" t="s">
        <v>2</v>
      </c>
      <c r="P24" s="5">
        <v>0.25520276182867313</v>
      </c>
      <c r="Q24" s="38">
        <f t="shared" si="3"/>
        <v>4.9839824808373141</v>
      </c>
      <c r="R24" s="40" t="s">
        <v>36</v>
      </c>
      <c r="S24" s="5">
        <v>8.0415179311402865E-2</v>
      </c>
      <c r="T24" s="38">
        <f t="shared" si="4"/>
        <v>1.5704682896436932</v>
      </c>
      <c r="U24" s="40" t="s">
        <v>2</v>
      </c>
      <c r="V24" s="5">
        <v>6.4831567327841316E-2</v>
      </c>
      <c r="W24" s="38">
        <f t="shared" si="5"/>
        <v>1.2661281306356225</v>
      </c>
      <c r="X24" s="38">
        <f t="shared" si="6"/>
        <v>33.307303553016531</v>
      </c>
      <c r="Y24" s="40" t="s">
        <v>12</v>
      </c>
      <c r="Z24" s="5">
        <v>0.12</v>
      </c>
      <c r="AA24" s="38">
        <f t="shared" si="7"/>
        <v>4.5419050299568013</v>
      </c>
      <c r="AB24" s="38">
        <f t="shared" si="8"/>
        <v>37.849208582973333</v>
      </c>
      <c r="AC24" s="41" t="s">
        <v>27</v>
      </c>
      <c r="AD24" s="42">
        <v>2.3722627737226276E-2</v>
      </c>
      <c r="AE24" s="43">
        <f t="shared" si="9"/>
        <v>0.89788268536250604</v>
      </c>
      <c r="AF24" s="44">
        <f t="shared" si="10"/>
        <v>38.747091268335836</v>
      </c>
      <c r="AG24"/>
      <c r="AH24" s="41" t="s">
        <v>7</v>
      </c>
      <c r="AI24" s="98">
        <v>38.071428571428569</v>
      </c>
      <c r="AJ24" s="45">
        <v>0.2</v>
      </c>
      <c r="AK24" s="151">
        <f t="shared" si="11"/>
        <v>295.03142351461429</v>
      </c>
    </row>
    <row r="25" spans="2:37" x14ac:dyDescent="0.25">
      <c r="B25" s="4" t="s">
        <v>97</v>
      </c>
      <c r="C25" s="37" t="s">
        <v>16</v>
      </c>
      <c r="D25" s="37">
        <v>0.5</v>
      </c>
      <c r="E25" s="38">
        <v>16.496885983897492</v>
      </c>
      <c r="F25" s="39">
        <v>2024</v>
      </c>
      <c r="G25" s="5">
        <v>0.18382951680462156</v>
      </c>
      <c r="H25" s="38">
        <f t="shared" si="0"/>
        <v>19.529500563098303</v>
      </c>
      <c r="I25" s="40" t="s">
        <v>1</v>
      </c>
      <c r="J25" s="5">
        <v>0.30503719588497769</v>
      </c>
      <c r="K25" s="38">
        <f t="shared" si="1"/>
        <v>5.957224088801599</v>
      </c>
      <c r="L25" s="40" t="s">
        <v>23</v>
      </c>
      <c r="M25" s="5">
        <v>0</v>
      </c>
      <c r="N25" s="38">
        <f t="shared" si="2"/>
        <v>0</v>
      </c>
      <c r="O25" s="40" t="s">
        <v>2</v>
      </c>
      <c r="P25" s="5">
        <v>0.25520276182867313</v>
      </c>
      <c r="Q25" s="38">
        <f t="shared" si="3"/>
        <v>4.9839824808373141</v>
      </c>
      <c r="R25" s="40" t="s">
        <v>36</v>
      </c>
      <c r="S25" s="5">
        <v>8.0415179311402865E-2</v>
      </c>
      <c r="T25" s="38">
        <f t="shared" si="4"/>
        <v>1.5704682896436932</v>
      </c>
      <c r="U25" s="40" t="s">
        <v>2</v>
      </c>
      <c r="V25" s="5">
        <v>6.4831567327841316E-2</v>
      </c>
      <c r="W25" s="38">
        <f t="shared" si="5"/>
        <v>1.2661281306356225</v>
      </c>
      <c r="X25" s="38">
        <f t="shared" si="6"/>
        <v>33.307303553016531</v>
      </c>
      <c r="Y25" s="40" t="s">
        <v>12</v>
      </c>
      <c r="Z25" s="5">
        <v>0.12</v>
      </c>
      <c r="AA25" s="38">
        <f t="shared" si="7"/>
        <v>4.5419050299568013</v>
      </c>
      <c r="AB25" s="38">
        <f t="shared" si="8"/>
        <v>37.849208582973333</v>
      </c>
      <c r="AC25" s="41" t="s">
        <v>27</v>
      </c>
      <c r="AD25" s="42">
        <v>2.3722627737226276E-2</v>
      </c>
      <c r="AE25" s="43">
        <f t="shared" si="9"/>
        <v>0.89788268536250604</v>
      </c>
      <c r="AF25" s="44">
        <f t="shared" si="10"/>
        <v>38.747091268335836</v>
      </c>
      <c r="AG25"/>
      <c r="AH25" s="41" t="s">
        <v>7</v>
      </c>
      <c r="AI25" s="98">
        <v>43.285714285714285</v>
      </c>
      <c r="AJ25" s="45">
        <f>1/6</f>
        <v>0.16666666666666666</v>
      </c>
      <c r="AK25" s="151">
        <f t="shared" si="11"/>
        <v>279.53258700727997</v>
      </c>
    </row>
    <row r="26" spans="2:37" x14ac:dyDescent="0.25">
      <c r="B26" s="4" t="s">
        <v>98</v>
      </c>
      <c r="C26" s="37" t="s">
        <v>16</v>
      </c>
      <c r="D26" s="37">
        <v>0.5</v>
      </c>
      <c r="E26" s="38">
        <v>16.496885983897492</v>
      </c>
      <c r="F26" s="39">
        <v>2024</v>
      </c>
      <c r="G26" s="5">
        <v>0.18382951680462156</v>
      </c>
      <c r="H26" s="38">
        <f t="shared" si="0"/>
        <v>19.529500563098303</v>
      </c>
      <c r="I26" s="40" t="s">
        <v>1</v>
      </c>
      <c r="J26" s="5">
        <v>0.30503719588497769</v>
      </c>
      <c r="K26" s="38">
        <f t="shared" si="1"/>
        <v>5.957224088801599</v>
      </c>
      <c r="L26" s="40" t="s">
        <v>23</v>
      </c>
      <c r="M26" s="5">
        <v>0</v>
      </c>
      <c r="N26" s="38">
        <f t="shared" si="2"/>
        <v>0</v>
      </c>
      <c r="O26" s="40" t="s">
        <v>2</v>
      </c>
      <c r="P26" s="12">
        <v>0.25520276182867313</v>
      </c>
      <c r="Q26" s="38">
        <f t="shared" si="3"/>
        <v>4.9839824808373141</v>
      </c>
      <c r="R26" s="40" t="s">
        <v>36</v>
      </c>
      <c r="S26" s="5">
        <v>8.0415179311402865E-2</v>
      </c>
      <c r="T26" s="38">
        <f t="shared" si="4"/>
        <v>1.5704682896436932</v>
      </c>
      <c r="U26" s="40" t="s">
        <v>2</v>
      </c>
      <c r="V26" s="5">
        <v>6.4831567327841316E-2</v>
      </c>
      <c r="W26" s="38">
        <f t="shared" si="5"/>
        <v>1.2661281306356225</v>
      </c>
      <c r="X26" s="38">
        <f t="shared" si="6"/>
        <v>33.307303553016531</v>
      </c>
      <c r="Y26" s="40" t="s">
        <v>12</v>
      </c>
      <c r="Z26" s="5">
        <v>0.12</v>
      </c>
      <c r="AA26" s="38">
        <f t="shared" si="7"/>
        <v>4.5419050299568013</v>
      </c>
      <c r="AB26" s="38">
        <f t="shared" si="8"/>
        <v>37.849208582973333</v>
      </c>
      <c r="AC26" s="41" t="s">
        <v>27</v>
      </c>
      <c r="AD26" s="42">
        <v>2.3722627737226276E-2</v>
      </c>
      <c r="AE26" s="43">
        <f t="shared" si="9"/>
        <v>0.89788268536250604</v>
      </c>
      <c r="AF26" s="44">
        <f t="shared" si="10"/>
        <v>38.747091268335836</v>
      </c>
      <c r="AG26"/>
      <c r="AH26" s="41" t="s">
        <v>7</v>
      </c>
      <c r="AI26" s="98">
        <v>51.642857142857146</v>
      </c>
      <c r="AJ26" s="45">
        <f>1/7</f>
        <v>0.14285714285714285</v>
      </c>
      <c r="AK26" s="151">
        <f t="shared" si="11"/>
        <v>285.85864272455927</v>
      </c>
    </row>
    <row r="27" spans="2:37" x14ac:dyDescent="0.25">
      <c r="B27" s="6" t="s">
        <v>99</v>
      </c>
      <c r="C27" s="49" t="s">
        <v>16</v>
      </c>
      <c r="D27" s="49">
        <v>0.5</v>
      </c>
      <c r="E27" s="50">
        <v>16.496885983897492</v>
      </c>
      <c r="F27" s="51">
        <v>2024</v>
      </c>
      <c r="G27" s="7">
        <v>0.18382951680462156</v>
      </c>
      <c r="H27" s="50">
        <f t="shared" si="0"/>
        <v>19.529500563098303</v>
      </c>
      <c r="I27" s="52" t="s">
        <v>1</v>
      </c>
      <c r="J27" s="7">
        <v>0.30503719588497769</v>
      </c>
      <c r="K27" s="50">
        <f t="shared" si="1"/>
        <v>5.957224088801599</v>
      </c>
      <c r="L27" s="52" t="s">
        <v>23</v>
      </c>
      <c r="M27" s="7">
        <v>0</v>
      </c>
      <c r="N27" s="50">
        <f t="shared" si="2"/>
        <v>0</v>
      </c>
      <c r="O27" s="52" t="s">
        <v>2</v>
      </c>
      <c r="P27" s="14">
        <v>0.25520276182867313</v>
      </c>
      <c r="Q27" s="50">
        <f t="shared" si="3"/>
        <v>4.9839824808373141</v>
      </c>
      <c r="R27" s="52" t="s">
        <v>36</v>
      </c>
      <c r="S27" s="7">
        <v>8.0415179311402865E-2</v>
      </c>
      <c r="T27" s="50">
        <f t="shared" si="4"/>
        <v>1.5704682896436932</v>
      </c>
      <c r="U27" s="52" t="s">
        <v>2</v>
      </c>
      <c r="V27" s="7">
        <v>6.4831567327841316E-2</v>
      </c>
      <c r="W27" s="50">
        <f t="shared" si="5"/>
        <v>1.2661281306356225</v>
      </c>
      <c r="X27" s="50">
        <f t="shared" si="6"/>
        <v>33.307303553016531</v>
      </c>
      <c r="Y27" s="52" t="s">
        <v>12</v>
      </c>
      <c r="Z27" s="7">
        <v>0.12</v>
      </c>
      <c r="AA27" s="50">
        <f t="shared" si="7"/>
        <v>4.5419050299568013</v>
      </c>
      <c r="AB27" s="50">
        <f t="shared" si="8"/>
        <v>37.849208582973333</v>
      </c>
      <c r="AC27" s="53" t="s">
        <v>27</v>
      </c>
      <c r="AD27" s="54">
        <v>2.3722627737226276E-2</v>
      </c>
      <c r="AE27" s="55">
        <f t="shared" si="9"/>
        <v>0.89788268536250604</v>
      </c>
      <c r="AF27" s="56">
        <f t="shared" si="10"/>
        <v>38.747091268335836</v>
      </c>
      <c r="AG27"/>
      <c r="AH27" s="53" t="s">
        <v>7</v>
      </c>
      <c r="AI27" s="99">
        <v>54.571428571428569</v>
      </c>
      <c r="AJ27" s="60">
        <f>1/8</f>
        <v>0.125</v>
      </c>
      <c r="AK27" s="152">
        <f t="shared" si="11"/>
        <v>264.31051543757661</v>
      </c>
    </row>
    <row r="28" spans="2:37" x14ac:dyDescent="0.25">
      <c r="B28" s="2" t="s">
        <v>100</v>
      </c>
      <c r="C28" s="29" t="s">
        <v>101</v>
      </c>
      <c r="D28" s="72"/>
      <c r="E28" s="73"/>
      <c r="F28" s="74"/>
      <c r="G28" s="75"/>
      <c r="H28" s="73"/>
      <c r="I28" s="76"/>
      <c r="J28" s="75"/>
      <c r="K28" s="73"/>
      <c r="L28" s="76"/>
      <c r="M28" s="75"/>
      <c r="N28" s="73"/>
      <c r="O28" s="76"/>
      <c r="P28" s="75"/>
      <c r="Q28" s="73"/>
      <c r="R28" s="76"/>
      <c r="S28" s="75"/>
      <c r="T28" s="73"/>
      <c r="U28" s="76"/>
      <c r="V28" s="75"/>
      <c r="W28" s="73"/>
      <c r="X28" s="132"/>
      <c r="Y28" s="76"/>
      <c r="Z28" s="75"/>
      <c r="AA28" s="73"/>
      <c r="AB28" s="73"/>
      <c r="AC28" s="133"/>
      <c r="AD28" s="134"/>
      <c r="AE28" s="135"/>
      <c r="AF28" s="144">
        <v>4065.74</v>
      </c>
      <c r="AG28"/>
      <c r="AH28" s="17" t="s">
        <v>127</v>
      </c>
      <c r="AI28" s="73"/>
      <c r="AJ28" s="73"/>
      <c r="AK28" s="150">
        <f t="shared" si="11"/>
        <v>4065.74</v>
      </c>
    </row>
    <row r="29" spans="2:37" x14ac:dyDescent="0.25">
      <c r="B29" s="4" t="s">
        <v>102</v>
      </c>
      <c r="C29" s="37" t="s">
        <v>101</v>
      </c>
      <c r="D29" s="77"/>
      <c r="E29" s="78"/>
      <c r="F29" s="79"/>
      <c r="G29" s="80"/>
      <c r="H29" s="78"/>
      <c r="I29" s="81"/>
      <c r="J29" s="80"/>
      <c r="K29" s="78"/>
      <c r="L29" s="81"/>
      <c r="M29" s="80"/>
      <c r="N29" s="78"/>
      <c r="O29" s="81"/>
      <c r="P29" s="82"/>
      <c r="Q29" s="83"/>
      <c r="R29" s="81"/>
      <c r="S29" s="80"/>
      <c r="T29" s="78"/>
      <c r="U29" s="81"/>
      <c r="V29" s="80"/>
      <c r="W29" s="78"/>
      <c r="X29" s="136"/>
      <c r="Y29" s="81"/>
      <c r="Z29" s="80"/>
      <c r="AA29" s="78"/>
      <c r="AB29" s="78"/>
      <c r="AC29" s="137"/>
      <c r="AD29" s="138"/>
      <c r="AE29" s="139"/>
      <c r="AF29" s="145">
        <v>4666.97</v>
      </c>
      <c r="AG29"/>
      <c r="AH29" s="41" t="s">
        <v>127</v>
      </c>
      <c r="AI29" s="78"/>
      <c r="AJ29" s="78"/>
      <c r="AK29" s="151">
        <f t="shared" si="11"/>
        <v>4666.97</v>
      </c>
    </row>
    <row r="30" spans="2:37" x14ac:dyDescent="0.25">
      <c r="B30" s="6" t="s">
        <v>103</v>
      </c>
      <c r="C30" s="49" t="s">
        <v>101</v>
      </c>
      <c r="D30" s="84"/>
      <c r="E30" s="85"/>
      <c r="F30" s="86"/>
      <c r="G30" s="87"/>
      <c r="H30" s="85"/>
      <c r="I30" s="88"/>
      <c r="J30" s="87"/>
      <c r="K30" s="85"/>
      <c r="L30" s="88"/>
      <c r="M30" s="87"/>
      <c r="N30" s="85"/>
      <c r="O30" s="88"/>
      <c r="P30" s="89"/>
      <c r="Q30" s="90"/>
      <c r="R30" s="88"/>
      <c r="S30" s="87"/>
      <c r="T30" s="85"/>
      <c r="U30" s="88"/>
      <c r="V30" s="87"/>
      <c r="W30" s="85"/>
      <c r="X30" s="140"/>
      <c r="Y30" s="88"/>
      <c r="Z30" s="87"/>
      <c r="AA30" s="85"/>
      <c r="AB30" s="85"/>
      <c r="AC30" s="141"/>
      <c r="AD30" s="142"/>
      <c r="AE30" s="143"/>
      <c r="AF30" s="146">
        <v>5568.8</v>
      </c>
      <c r="AG30"/>
      <c r="AH30" s="53" t="s">
        <v>127</v>
      </c>
      <c r="AI30" s="85"/>
      <c r="AJ30" s="85"/>
      <c r="AK30" s="152">
        <f t="shared" si="11"/>
        <v>5568.8</v>
      </c>
    </row>
    <row r="31" spans="2:37" x14ac:dyDescent="0.25">
      <c r="B31" s="2" t="s">
        <v>104</v>
      </c>
      <c r="C31" s="29" t="s">
        <v>16</v>
      </c>
      <c r="D31" s="29">
        <v>0.5</v>
      </c>
      <c r="E31" s="30">
        <v>16.496885983897492</v>
      </c>
      <c r="F31" s="31">
        <v>2024</v>
      </c>
      <c r="G31" s="3">
        <v>0.18382951680462156</v>
      </c>
      <c r="H31" s="30">
        <f t="shared" ref="H31:H68" si="12">E31*(1+G31)</f>
        <v>19.529500563098303</v>
      </c>
      <c r="I31" s="32" t="s">
        <v>1</v>
      </c>
      <c r="J31" s="3">
        <v>0.30503719588497769</v>
      </c>
      <c r="K31" s="30">
        <f t="shared" ref="K31:K68" si="13">J31*$H31</f>
        <v>5.957224088801599</v>
      </c>
      <c r="L31" s="32" t="s">
        <v>23</v>
      </c>
      <c r="M31" s="3">
        <v>0</v>
      </c>
      <c r="N31" s="30">
        <f t="shared" ref="N31:N68" si="14">M31*$H31</f>
        <v>0</v>
      </c>
      <c r="O31" s="32" t="s">
        <v>2</v>
      </c>
      <c r="P31" s="10">
        <v>0.25520276182867313</v>
      </c>
      <c r="Q31" s="91">
        <f t="shared" ref="Q31:Q68" si="15">P31*$H31</f>
        <v>4.9839824808373141</v>
      </c>
      <c r="R31" s="32" t="s">
        <v>36</v>
      </c>
      <c r="S31" s="3">
        <v>8.0415179311402865E-2</v>
      </c>
      <c r="T31" s="30">
        <f t="shared" ref="T31:T68" si="16">S31*$H31</f>
        <v>1.5704682896436932</v>
      </c>
      <c r="U31" s="32" t="s">
        <v>2</v>
      </c>
      <c r="V31" s="3">
        <v>6.4831567327841316E-2</v>
      </c>
      <c r="W31" s="30">
        <f t="shared" ref="W31:W68" si="17">V31*$H31</f>
        <v>1.2661281306356225</v>
      </c>
      <c r="X31" s="30">
        <f t="shared" si="6"/>
        <v>33.307303553016531</v>
      </c>
      <c r="Y31" s="32" t="s">
        <v>12</v>
      </c>
      <c r="Z31" s="3">
        <v>0.12</v>
      </c>
      <c r="AA31" s="30">
        <f t="shared" si="7"/>
        <v>4.5419050299568013</v>
      </c>
      <c r="AB31" s="30">
        <f t="shared" si="8"/>
        <v>37.849208582973333</v>
      </c>
      <c r="AC31" s="17" t="s">
        <v>27</v>
      </c>
      <c r="AD31" s="33">
        <v>2.3722627737226276E-2</v>
      </c>
      <c r="AE31" s="34">
        <f t="shared" si="9"/>
        <v>0.89788268536250604</v>
      </c>
      <c r="AF31" s="35">
        <f t="shared" si="10"/>
        <v>38.747091268335836</v>
      </c>
      <c r="AG31"/>
      <c r="AH31" s="17" t="s">
        <v>7</v>
      </c>
      <c r="AI31" s="97">
        <v>19.714285714285715</v>
      </c>
      <c r="AJ31" s="36">
        <v>1</v>
      </c>
      <c r="AK31" s="150">
        <f t="shared" si="11"/>
        <v>763.87122786147791</v>
      </c>
    </row>
    <row r="32" spans="2:37" x14ac:dyDescent="0.25">
      <c r="B32" s="4" t="s">
        <v>105</v>
      </c>
      <c r="C32" s="37" t="s">
        <v>16</v>
      </c>
      <c r="D32" s="37">
        <v>0.5</v>
      </c>
      <c r="E32" s="38">
        <v>16.496885983897492</v>
      </c>
      <c r="F32" s="39">
        <v>2024</v>
      </c>
      <c r="G32" s="5">
        <v>0.18382951680462156</v>
      </c>
      <c r="H32" s="38">
        <f t="shared" si="12"/>
        <v>19.529500563098303</v>
      </c>
      <c r="I32" s="40" t="s">
        <v>1</v>
      </c>
      <c r="J32" s="5">
        <v>0.30503719588497769</v>
      </c>
      <c r="K32" s="38">
        <f t="shared" si="13"/>
        <v>5.957224088801599</v>
      </c>
      <c r="L32" s="40" t="s">
        <v>23</v>
      </c>
      <c r="M32" s="5">
        <v>0</v>
      </c>
      <c r="N32" s="38">
        <f t="shared" si="14"/>
        <v>0</v>
      </c>
      <c r="O32" s="40" t="s">
        <v>2</v>
      </c>
      <c r="P32" s="12">
        <v>0.25520276182867313</v>
      </c>
      <c r="Q32" s="92">
        <f t="shared" si="15"/>
        <v>4.9839824808373141</v>
      </c>
      <c r="R32" s="40" t="s">
        <v>36</v>
      </c>
      <c r="S32" s="5">
        <v>8.0415179311402865E-2</v>
      </c>
      <c r="T32" s="38">
        <f t="shared" si="16"/>
        <v>1.5704682896436932</v>
      </c>
      <c r="U32" s="40" t="s">
        <v>2</v>
      </c>
      <c r="V32" s="5">
        <v>6.4831567327841316E-2</v>
      </c>
      <c r="W32" s="38">
        <f t="shared" si="17"/>
        <v>1.2661281306356225</v>
      </c>
      <c r="X32" s="38">
        <f t="shared" si="6"/>
        <v>33.307303553016531</v>
      </c>
      <c r="Y32" s="40" t="s">
        <v>12</v>
      </c>
      <c r="Z32" s="5">
        <v>0.12</v>
      </c>
      <c r="AA32" s="38">
        <f t="shared" si="7"/>
        <v>4.5419050299568013</v>
      </c>
      <c r="AB32" s="38">
        <f t="shared" si="8"/>
        <v>37.849208582973333</v>
      </c>
      <c r="AC32" s="41" t="s">
        <v>27</v>
      </c>
      <c r="AD32" s="42">
        <v>2.3722627737226276E-2</v>
      </c>
      <c r="AE32" s="43">
        <f t="shared" si="9"/>
        <v>0.89788268536250604</v>
      </c>
      <c r="AF32" s="44">
        <f t="shared" si="10"/>
        <v>38.747091268335836</v>
      </c>
      <c r="AG32"/>
      <c r="AH32" s="41" t="s">
        <v>7</v>
      </c>
      <c r="AI32" s="98">
        <v>25.571428571428573</v>
      </c>
      <c r="AJ32" s="45">
        <v>0.5</v>
      </c>
      <c r="AK32" s="151">
        <f t="shared" si="11"/>
        <v>495.40923835943681</v>
      </c>
    </row>
    <row r="33" spans="2:37" x14ac:dyDescent="0.25">
      <c r="B33" s="4" t="s">
        <v>106</v>
      </c>
      <c r="C33" s="37" t="s">
        <v>16</v>
      </c>
      <c r="D33" s="37">
        <v>0.5</v>
      </c>
      <c r="E33" s="38">
        <v>16.496885983897492</v>
      </c>
      <c r="F33" s="39">
        <v>2024</v>
      </c>
      <c r="G33" s="5">
        <v>0.18382951680462156</v>
      </c>
      <c r="H33" s="38">
        <f t="shared" si="12"/>
        <v>19.529500563098303</v>
      </c>
      <c r="I33" s="40" t="s">
        <v>1</v>
      </c>
      <c r="J33" s="5">
        <v>0.30503719588497769</v>
      </c>
      <c r="K33" s="38">
        <f t="shared" si="13"/>
        <v>5.957224088801599</v>
      </c>
      <c r="L33" s="40" t="s">
        <v>23</v>
      </c>
      <c r="M33" s="5">
        <v>0</v>
      </c>
      <c r="N33" s="38">
        <f t="shared" si="14"/>
        <v>0</v>
      </c>
      <c r="O33" s="40" t="s">
        <v>2</v>
      </c>
      <c r="P33" s="12">
        <v>0.25520276182867313</v>
      </c>
      <c r="Q33" s="92">
        <f t="shared" si="15"/>
        <v>4.9839824808373141</v>
      </c>
      <c r="R33" s="40" t="s">
        <v>36</v>
      </c>
      <c r="S33" s="12">
        <v>8.0415179311402865E-2</v>
      </c>
      <c r="T33" s="92">
        <f t="shared" si="16"/>
        <v>1.5704682896436932</v>
      </c>
      <c r="U33" s="40" t="s">
        <v>2</v>
      </c>
      <c r="V33" s="12">
        <v>6.4831567327841316E-2</v>
      </c>
      <c r="W33" s="92">
        <f t="shared" si="17"/>
        <v>1.2661281306356225</v>
      </c>
      <c r="X33" s="92">
        <f t="shared" si="6"/>
        <v>33.307303553016531</v>
      </c>
      <c r="Y33" s="40" t="s">
        <v>12</v>
      </c>
      <c r="Z33" s="5">
        <v>0.12</v>
      </c>
      <c r="AA33" s="38">
        <f t="shared" si="7"/>
        <v>4.5419050299568013</v>
      </c>
      <c r="AB33" s="38">
        <f t="shared" si="8"/>
        <v>37.849208582973333</v>
      </c>
      <c r="AC33" s="41" t="s">
        <v>27</v>
      </c>
      <c r="AD33" s="42">
        <v>2.3722627737226276E-2</v>
      </c>
      <c r="AE33" s="43">
        <f t="shared" si="9"/>
        <v>0.89788268536250604</v>
      </c>
      <c r="AF33" s="44">
        <f t="shared" si="10"/>
        <v>38.747091268335836</v>
      </c>
      <c r="AG33"/>
      <c r="AH33" s="41" t="s">
        <v>7</v>
      </c>
      <c r="AI33" s="98">
        <v>28.5</v>
      </c>
      <c r="AJ33" s="45">
        <f>1/3</f>
        <v>0.33333333333333331</v>
      </c>
      <c r="AK33" s="151">
        <f t="shared" si="11"/>
        <v>368.09736704919044</v>
      </c>
    </row>
    <row r="34" spans="2:37" x14ac:dyDescent="0.25">
      <c r="B34" s="6" t="s">
        <v>107</v>
      </c>
      <c r="C34" s="49" t="s">
        <v>16</v>
      </c>
      <c r="D34" s="49">
        <v>0.5</v>
      </c>
      <c r="E34" s="50">
        <v>16.496885983897492</v>
      </c>
      <c r="F34" s="51">
        <v>2024</v>
      </c>
      <c r="G34" s="7">
        <v>0.18382951680462156</v>
      </c>
      <c r="H34" s="50">
        <f t="shared" si="12"/>
        <v>19.529500563098303</v>
      </c>
      <c r="I34" s="52" t="s">
        <v>1</v>
      </c>
      <c r="J34" s="7">
        <v>0.30503719588497769</v>
      </c>
      <c r="K34" s="50">
        <f t="shared" si="13"/>
        <v>5.957224088801599</v>
      </c>
      <c r="L34" s="52" t="s">
        <v>23</v>
      </c>
      <c r="M34" s="7">
        <v>0</v>
      </c>
      <c r="N34" s="50">
        <f t="shared" si="14"/>
        <v>0</v>
      </c>
      <c r="O34" s="52" t="s">
        <v>2</v>
      </c>
      <c r="P34" s="14">
        <v>0.25520276182867313</v>
      </c>
      <c r="Q34" s="93">
        <f t="shared" si="15"/>
        <v>4.9839824808373141</v>
      </c>
      <c r="R34" s="52" t="s">
        <v>36</v>
      </c>
      <c r="S34" s="7">
        <v>8.0415179311402865E-2</v>
      </c>
      <c r="T34" s="50">
        <f t="shared" si="16"/>
        <v>1.5704682896436932</v>
      </c>
      <c r="U34" s="52" t="s">
        <v>2</v>
      </c>
      <c r="V34" s="7">
        <v>6.4831567327841316E-2</v>
      </c>
      <c r="W34" s="50">
        <f t="shared" si="17"/>
        <v>1.2661281306356225</v>
      </c>
      <c r="X34" s="50">
        <f t="shared" si="6"/>
        <v>33.307303553016531</v>
      </c>
      <c r="Y34" s="52" t="s">
        <v>12</v>
      </c>
      <c r="Z34" s="7">
        <v>0.12</v>
      </c>
      <c r="AA34" s="50">
        <f t="shared" si="7"/>
        <v>4.5419050299568013</v>
      </c>
      <c r="AB34" s="50">
        <f t="shared" si="8"/>
        <v>37.849208582973333</v>
      </c>
      <c r="AC34" s="53" t="s">
        <v>27</v>
      </c>
      <c r="AD34" s="54">
        <v>2.3722627737226276E-2</v>
      </c>
      <c r="AE34" s="55">
        <f t="shared" si="9"/>
        <v>0.89788268536250604</v>
      </c>
      <c r="AF34" s="56">
        <f t="shared" si="10"/>
        <v>38.747091268335836</v>
      </c>
      <c r="AG34"/>
      <c r="AH34" s="53" t="s">
        <v>7</v>
      </c>
      <c r="AI34" s="99">
        <v>43.142857142857146</v>
      </c>
      <c r="AJ34" s="60">
        <f>1/4</f>
        <v>0.25</v>
      </c>
      <c r="AK34" s="152">
        <f t="shared" si="11"/>
        <v>417.91505582276511</v>
      </c>
    </row>
    <row r="35" spans="2:37" x14ac:dyDescent="0.25">
      <c r="B35" s="2" t="s">
        <v>108</v>
      </c>
      <c r="C35" s="29" t="s">
        <v>16</v>
      </c>
      <c r="D35" s="29">
        <v>0.5</v>
      </c>
      <c r="E35" s="30">
        <v>16.496885983897492</v>
      </c>
      <c r="F35" s="31">
        <v>2024</v>
      </c>
      <c r="G35" s="3">
        <v>0.18382951680462156</v>
      </c>
      <c r="H35" s="30">
        <f t="shared" si="12"/>
        <v>19.529500563098303</v>
      </c>
      <c r="I35" s="32" t="s">
        <v>1</v>
      </c>
      <c r="J35" s="3">
        <v>0.30503719588497769</v>
      </c>
      <c r="K35" s="30">
        <f t="shared" si="13"/>
        <v>5.957224088801599</v>
      </c>
      <c r="L35" s="32" t="s">
        <v>23</v>
      </c>
      <c r="M35" s="3">
        <v>0</v>
      </c>
      <c r="N35" s="30">
        <f t="shared" si="14"/>
        <v>0</v>
      </c>
      <c r="O35" s="32" t="s">
        <v>2</v>
      </c>
      <c r="P35" s="3">
        <v>0.25520276182867313</v>
      </c>
      <c r="Q35" s="30">
        <f t="shared" si="15"/>
        <v>4.9839824808373141</v>
      </c>
      <c r="R35" s="32" t="s">
        <v>36</v>
      </c>
      <c r="S35" s="3">
        <v>8.0415179311402865E-2</v>
      </c>
      <c r="T35" s="30">
        <f t="shared" si="16"/>
        <v>1.5704682896436932</v>
      </c>
      <c r="U35" s="32" t="s">
        <v>2</v>
      </c>
      <c r="V35" s="3">
        <v>6.4831567327841316E-2</v>
      </c>
      <c r="W35" s="30">
        <f t="shared" si="17"/>
        <v>1.2661281306356225</v>
      </c>
      <c r="X35" s="30">
        <f t="shared" si="6"/>
        <v>33.307303553016531</v>
      </c>
      <c r="Y35" s="32" t="s">
        <v>12</v>
      </c>
      <c r="Z35" s="3">
        <v>0.12</v>
      </c>
      <c r="AA35" s="30">
        <f t="shared" si="7"/>
        <v>4.5419050299568013</v>
      </c>
      <c r="AB35" s="30">
        <f t="shared" si="8"/>
        <v>37.849208582973333</v>
      </c>
      <c r="AC35" s="17" t="s">
        <v>27</v>
      </c>
      <c r="AD35" s="33">
        <v>2.3722627737226276E-2</v>
      </c>
      <c r="AE35" s="34">
        <f t="shared" si="9"/>
        <v>0.89788268536250604</v>
      </c>
      <c r="AF35" s="35">
        <f t="shared" si="10"/>
        <v>38.747091268335836</v>
      </c>
      <c r="AG35"/>
      <c r="AH35" s="17" t="s">
        <v>7</v>
      </c>
      <c r="AI35" s="97">
        <v>11.714285714285714</v>
      </c>
      <c r="AJ35" s="36">
        <v>1</v>
      </c>
      <c r="AK35" s="150">
        <f t="shared" si="11"/>
        <v>453.89449771479121</v>
      </c>
    </row>
    <row r="36" spans="2:37" x14ac:dyDescent="0.25">
      <c r="B36" s="4" t="s">
        <v>109</v>
      </c>
      <c r="C36" s="37" t="s">
        <v>16</v>
      </c>
      <c r="D36" s="37">
        <v>0.5</v>
      </c>
      <c r="E36" s="38">
        <v>16.496885983897492</v>
      </c>
      <c r="F36" s="39">
        <v>2024</v>
      </c>
      <c r="G36" s="5">
        <v>0.18382951680462156</v>
      </c>
      <c r="H36" s="38">
        <f t="shared" si="12"/>
        <v>19.529500563098303</v>
      </c>
      <c r="I36" s="40" t="s">
        <v>1</v>
      </c>
      <c r="J36" s="5">
        <v>0.30503719588497769</v>
      </c>
      <c r="K36" s="38">
        <f t="shared" si="13"/>
        <v>5.957224088801599</v>
      </c>
      <c r="L36" s="40" t="s">
        <v>23</v>
      </c>
      <c r="M36" s="5">
        <v>0</v>
      </c>
      <c r="N36" s="38">
        <f t="shared" si="14"/>
        <v>0</v>
      </c>
      <c r="O36" s="40" t="s">
        <v>2</v>
      </c>
      <c r="P36" s="5">
        <v>0.25520276182867313</v>
      </c>
      <c r="Q36" s="38">
        <f t="shared" si="15"/>
        <v>4.9839824808373141</v>
      </c>
      <c r="R36" s="40" t="s">
        <v>36</v>
      </c>
      <c r="S36" s="5">
        <v>8.0415179311402865E-2</v>
      </c>
      <c r="T36" s="38">
        <f t="shared" si="16"/>
        <v>1.5704682896436932</v>
      </c>
      <c r="U36" s="40" t="s">
        <v>2</v>
      </c>
      <c r="V36" s="5">
        <v>6.4831567327841316E-2</v>
      </c>
      <c r="W36" s="38">
        <f t="shared" si="17"/>
        <v>1.2661281306356225</v>
      </c>
      <c r="X36" s="38">
        <f t="shared" si="6"/>
        <v>33.307303553016531</v>
      </c>
      <c r="Y36" s="40" t="s">
        <v>12</v>
      </c>
      <c r="Z36" s="5">
        <v>0.12</v>
      </c>
      <c r="AA36" s="38">
        <f t="shared" si="7"/>
        <v>4.5419050299568013</v>
      </c>
      <c r="AB36" s="38">
        <f t="shared" si="8"/>
        <v>37.849208582973333</v>
      </c>
      <c r="AC36" s="41" t="s">
        <v>27</v>
      </c>
      <c r="AD36" s="42">
        <v>2.3722627737226276E-2</v>
      </c>
      <c r="AE36" s="43">
        <f t="shared" si="9"/>
        <v>0.89788268536250604</v>
      </c>
      <c r="AF36" s="44">
        <f t="shared" si="10"/>
        <v>38.747091268335836</v>
      </c>
      <c r="AG36"/>
      <c r="AH36" s="41" t="s">
        <v>7</v>
      </c>
      <c r="AI36" s="98">
        <v>17.571428571428573</v>
      </c>
      <c r="AJ36" s="45">
        <v>0.5</v>
      </c>
      <c r="AK36" s="151">
        <f t="shared" si="11"/>
        <v>340.42087328609347</v>
      </c>
    </row>
    <row r="37" spans="2:37" x14ac:dyDescent="0.25">
      <c r="B37" s="71" t="s">
        <v>110</v>
      </c>
      <c r="C37" s="37" t="s">
        <v>16</v>
      </c>
      <c r="D37" s="37">
        <v>0.5</v>
      </c>
      <c r="E37" s="38">
        <v>16.496885983897492</v>
      </c>
      <c r="F37" s="39">
        <v>2024</v>
      </c>
      <c r="G37" s="5">
        <v>0.18382951680462156</v>
      </c>
      <c r="H37" s="38">
        <f t="shared" si="12"/>
        <v>19.529500563098303</v>
      </c>
      <c r="I37" s="40" t="s">
        <v>1</v>
      </c>
      <c r="J37" s="5">
        <v>0.30503719588497769</v>
      </c>
      <c r="K37" s="38">
        <f t="shared" si="13"/>
        <v>5.957224088801599</v>
      </c>
      <c r="L37" s="40" t="s">
        <v>23</v>
      </c>
      <c r="M37" s="5">
        <v>0</v>
      </c>
      <c r="N37" s="38">
        <f t="shared" si="14"/>
        <v>0</v>
      </c>
      <c r="O37" s="40" t="s">
        <v>2</v>
      </c>
      <c r="P37" s="5">
        <v>0.25520276182867313</v>
      </c>
      <c r="Q37" s="38">
        <f t="shared" si="15"/>
        <v>4.9839824808373141</v>
      </c>
      <c r="R37" s="40" t="s">
        <v>36</v>
      </c>
      <c r="S37" s="5">
        <v>8.0415179311402865E-2</v>
      </c>
      <c r="T37" s="38">
        <f t="shared" si="16"/>
        <v>1.5704682896436932</v>
      </c>
      <c r="U37" s="40" t="s">
        <v>2</v>
      </c>
      <c r="V37" s="5">
        <v>6.4831567327841316E-2</v>
      </c>
      <c r="W37" s="38">
        <f t="shared" si="17"/>
        <v>1.2661281306356225</v>
      </c>
      <c r="X37" s="38">
        <f t="shared" si="6"/>
        <v>33.307303553016531</v>
      </c>
      <c r="Y37" s="40" t="s">
        <v>12</v>
      </c>
      <c r="Z37" s="5">
        <v>0.12</v>
      </c>
      <c r="AA37" s="38">
        <f t="shared" si="7"/>
        <v>4.5419050299568013</v>
      </c>
      <c r="AB37" s="38">
        <f t="shared" si="8"/>
        <v>37.849208582973333</v>
      </c>
      <c r="AC37" s="41" t="s">
        <v>27</v>
      </c>
      <c r="AD37" s="42">
        <v>2.3722627737226276E-2</v>
      </c>
      <c r="AE37" s="43">
        <f t="shared" si="9"/>
        <v>0.89788268536250604</v>
      </c>
      <c r="AF37" s="44">
        <f t="shared" si="10"/>
        <v>38.747091268335836</v>
      </c>
      <c r="AG37"/>
      <c r="AH37" s="41" t="s">
        <v>7</v>
      </c>
      <c r="AI37" s="98">
        <v>20.5</v>
      </c>
      <c r="AJ37" s="45">
        <f>1/3</f>
        <v>0.33333333333333331</v>
      </c>
      <c r="AK37" s="151">
        <f t="shared" si="11"/>
        <v>264.77179033362819</v>
      </c>
    </row>
    <row r="38" spans="2:37" x14ac:dyDescent="0.25">
      <c r="B38" s="48" t="s">
        <v>111</v>
      </c>
      <c r="C38" s="49" t="s">
        <v>16</v>
      </c>
      <c r="D38" s="49">
        <v>0.5</v>
      </c>
      <c r="E38" s="50">
        <v>16.496885983897492</v>
      </c>
      <c r="F38" s="51">
        <v>2024</v>
      </c>
      <c r="G38" s="7">
        <v>0.18382951680462156</v>
      </c>
      <c r="H38" s="50">
        <f t="shared" si="12"/>
        <v>19.529500563098303</v>
      </c>
      <c r="I38" s="52" t="s">
        <v>1</v>
      </c>
      <c r="J38" s="7">
        <v>0.30503719588497769</v>
      </c>
      <c r="K38" s="50">
        <f t="shared" si="13"/>
        <v>5.957224088801599</v>
      </c>
      <c r="L38" s="52" t="s">
        <v>23</v>
      </c>
      <c r="M38" s="7">
        <v>0</v>
      </c>
      <c r="N38" s="50">
        <f t="shared" si="14"/>
        <v>0</v>
      </c>
      <c r="O38" s="52" t="s">
        <v>2</v>
      </c>
      <c r="P38" s="7">
        <v>0.25520276182867313</v>
      </c>
      <c r="Q38" s="50">
        <f t="shared" si="15"/>
        <v>4.9839824808373141</v>
      </c>
      <c r="R38" s="52" t="s">
        <v>36</v>
      </c>
      <c r="S38" s="7">
        <v>8.0415179311402865E-2</v>
      </c>
      <c r="T38" s="50">
        <f t="shared" si="16"/>
        <v>1.5704682896436932</v>
      </c>
      <c r="U38" s="52" t="s">
        <v>2</v>
      </c>
      <c r="V38" s="7">
        <v>6.4831567327841316E-2</v>
      </c>
      <c r="W38" s="50">
        <f t="shared" si="17"/>
        <v>1.2661281306356225</v>
      </c>
      <c r="X38" s="50">
        <f t="shared" si="6"/>
        <v>33.307303553016531</v>
      </c>
      <c r="Y38" s="52" t="s">
        <v>12</v>
      </c>
      <c r="Z38" s="7">
        <v>0.12</v>
      </c>
      <c r="AA38" s="50">
        <f t="shared" si="7"/>
        <v>4.5419050299568013</v>
      </c>
      <c r="AB38" s="50">
        <f t="shared" si="8"/>
        <v>37.849208582973333</v>
      </c>
      <c r="AC38" s="53" t="s">
        <v>27</v>
      </c>
      <c r="AD38" s="54">
        <v>2.3722627737226276E-2</v>
      </c>
      <c r="AE38" s="55">
        <f t="shared" si="9"/>
        <v>0.89788268536250604</v>
      </c>
      <c r="AF38" s="56">
        <f t="shared" si="10"/>
        <v>38.747091268335836</v>
      </c>
      <c r="AG38"/>
      <c r="AH38" s="53" t="s">
        <v>7</v>
      </c>
      <c r="AI38" s="99">
        <v>35.142857142857146</v>
      </c>
      <c r="AJ38" s="60">
        <f>1/4</f>
        <v>0.25</v>
      </c>
      <c r="AK38" s="152">
        <f t="shared" si="11"/>
        <v>340.42087328609347</v>
      </c>
    </row>
    <row r="39" spans="2:37" x14ac:dyDescent="0.25">
      <c r="B39" s="59" t="s">
        <v>112</v>
      </c>
      <c r="C39" s="29" t="s">
        <v>16</v>
      </c>
      <c r="D39" s="29">
        <v>0.75</v>
      </c>
      <c r="E39" s="30">
        <v>20.475714656739679</v>
      </c>
      <c r="F39" s="31">
        <v>2024</v>
      </c>
      <c r="G39" s="3">
        <v>0.18382951680462156</v>
      </c>
      <c r="H39" s="30">
        <f t="shared" si="12"/>
        <v>24.239755388317441</v>
      </c>
      <c r="I39" s="32" t="s">
        <v>1</v>
      </c>
      <c r="J39" s="3">
        <v>0.30503719588497769</v>
      </c>
      <c r="K39" s="30">
        <f t="shared" si="13"/>
        <v>7.3940270125901302</v>
      </c>
      <c r="L39" s="32" t="s">
        <v>23</v>
      </c>
      <c r="M39" s="3">
        <v>0</v>
      </c>
      <c r="N39" s="30">
        <f t="shared" si="14"/>
        <v>0</v>
      </c>
      <c r="O39" s="32" t="s">
        <v>2</v>
      </c>
      <c r="P39" s="3">
        <v>0.25520276182867313</v>
      </c>
      <c r="Q39" s="30">
        <f t="shared" si="15"/>
        <v>6.1860525211500716</v>
      </c>
      <c r="R39" s="32" t="s">
        <v>37</v>
      </c>
      <c r="S39" s="3">
        <v>0.11676480860045257</v>
      </c>
      <c r="T39" s="30">
        <f t="shared" si="16"/>
        <v>2.8303503984386751</v>
      </c>
      <c r="U39" s="32" t="s">
        <v>2</v>
      </c>
      <c r="V39" s="3">
        <v>6.4831567327841316E-2</v>
      </c>
      <c r="W39" s="30">
        <f t="shared" si="17"/>
        <v>1.5715013334681065</v>
      </c>
      <c r="X39" s="30">
        <f t="shared" si="6"/>
        <v>42.221686653964426</v>
      </c>
      <c r="Y39" s="32" t="s">
        <v>12</v>
      </c>
      <c r="Z39" s="3">
        <v>0.12</v>
      </c>
      <c r="AA39" s="30">
        <f t="shared" si="7"/>
        <v>5.7575027255406042</v>
      </c>
      <c r="AB39" s="30">
        <f t="shared" si="8"/>
        <v>47.97918937950503</v>
      </c>
      <c r="AC39" s="17" t="s">
        <v>23</v>
      </c>
      <c r="AD39" s="33">
        <v>0</v>
      </c>
      <c r="AE39" s="34">
        <f t="shared" si="9"/>
        <v>0</v>
      </c>
      <c r="AF39" s="35">
        <f t="shared" si="10"/>
        <v>47.97918937950503</v>
      </c>
      <c r="AG39"/>
      <c r="AH39" s="17" t="s">
        <v>80</v>
      </c>
      <c r="AI39" s="97">
        <v>0.25</v>
      </c>
      <c r="AJ39" s="36">
        <v>1</v>
      </c>
      <c r="AK39" s="150">
        <f t="shared" si="11"/>
        <v>11.994797344876257</v>
      </c>
    </row>
    <row r="40" spans="2:37" x14ac:dyDescent="0.25">
      <c r="B40" s="48" t="s">
        <v>113</v>
      </c>
      <c r="C40" s="49" t="s">
        <v>16</v>
      </c>
      <c r="D40" s="49">
        <v>0.75</v>
      </c>
      <c r="E40" s="50">
        <v>20.475714656739679</v>
      </c>
      <c r="F40" s="51">
        <v>2024</v>
      </c>
      <c r="G40" s="7">
        <v>0.18382951680462156</v>
      </c>
      <c r="H40" s="50">
        <f t="shared" si="12"/>
        <v>24.239755388317441</v>
      </c>
      <c r="I40" s="52" t="s">
        <v>1</v>
      </c>
      <c r="J40" s="7">
        <v>0.30503719588497769</v>
      </c>
      <c r="K40" s="50">
        <f t="shared" si="13"/>
        <v>7.3940270125901302</v>
      </c>
      <c r="L40" s="52" t="s">
        <v>23</v>
      </c>
      <c r="M40" s="7">
        <v>0</v>
      </c>
      <c r="N40" s="50">
        <f t="shared" si="14"/>
        <v>0</v>
      </c>
      <c r="O40" s="52" t="s">
        <v>2</v>
      </c>
      <c r="P40" s="7">
        <v>0.25520276182867313</v>
      </c>
      <c r="Q40" s="50">
        <f t="shared" si="15"/>
        <v>6.1860525211500716</v>
      </c>
      <c r="R40" s="52" t="s">
        <v>37</v>
      </c>
      <c r="S40" s="7">
        <v>0.11676480860045257</v>
      </c>
      <c r="T40" s="50">
        <f t="shared" si="16"/>
        <v>2.8303503984386751</v>
      </c>
      <c r="U40" s="52" t="s">
        <v>2</v>
      </c>
      <c r="V40" s="7">
        <v>6.4831567327841316E-2</v>
      </c>
      <c r="W40" s="50">
        <f t="shared" si="17"/>
        <v>1.5715013334681065</v>
      </c>
      <c r="X40" s="50">
        <f t="shared" si="6"/>
        <v>42.221686653964426</v>
      </c>
      <c r="Y40" s="52" t="s">
        <v>12</v>
      </c>
      <c r="Z40" s="7">
        <v>0.12</v>
      </c>
      <c r="AA40" s="50">
        <f t="shared" si="7"/>
        <v>5.7575027255406042</v>
      </c>
      <c r="AB40" s="50">
        <f t="shared" si="8"/>
        <v>47.97918937950503</v>
      </c>
      <c r="AC40" s="53" t="s">
        <v>23</v>
      </c>
      <c r="AD40" s="54">
        <v>0</v>
      </c>
      <c r="AE40" s="55">
        <f t="shared" si="9"/>
        <v>0</v>
      </c>
      <c r="AF40" s="56">
        <f t="shared" si="10"/>
        <v>47.97918937950503</v>
      </c>
      <c r="AG40"/>
      <c r="AH40" s="53" t="s">
        <v>80</v>
      </c>
      <c r="AI40" s="99">
        <v>0.25</v>
      </c>
      <c r="AJ40" s="58">
        <v>2</v>
      </c>
      <c r="AK40" s="152">
        <f t="shared" si="11"/>
        <v>23.989594689752515</v>
      </c>
    </row>
    <row r="41" spans="2:37" x14ac:dyDescent="0.25">
      <c r="B41" s="59" t="s">
        <v>114</v>
      </c>
      <c r="C41" s="29" t="s">
        <v>16</v>
      </c>
      <c r="D41" s="29">
        <v>0.5</v>
      </c>
      <c r="E41" s="30">
        <v>16.496885983897492</v>
      </c>
      <c r="F41" s="31">
        <v>2024</v>
      </c>
      <c r="G41" s="3">
        <v>0.18382951680462156</v>
      </c>
      <c r="H41" s="30">
        <f t="shared" si="12"/>
        <v>19.529500563098303</v>
      </c>
      <c r="I41" s="32" t="s">
        <v>1</v>
      </c>
      <c r="J41" s="3">
        <v>0.30503719588497769</v>
      </c>
      <c r="K41" s="30">
        <f t="shared" si="13"/>
        <v>5.957224088801599</v>
      </c>
      <c r="L41" s="32" t="s">
        <v>7</v>
      </c>
      <c r="M41" s="3">
        <v>0.22969520975750887</v>
      </c>
      <c r="N41" s="30">
        <f t="shared" si="14"/>
        <v>4.4858327283002524</v>
      </c>
      <c r="O41" s="32" t="s">
        <v>3</v>
      </c>
      <c r="P41" s="3">
        <v>0.34903051980656241</v>
      </c>
      <c r="Q41" s="30">
        <f t="shared" si="15"/>
        <v>6.8163917331007537</v>
      </c>
      <c r="R41" s="32" t="s">
        <v>39</v>
      </c>
      <c r="S41" s="3">
        <v>9.9176278299299495E-2</v>
      </c>
      <c r="T41" s="30">
        <f t="shared" si="16"/>
        <v>1.9368631828921634</v>
      </c>
      <c r="U41" s="32" t="s">
        <v>153</v>
      </c>
      <c r="V41" s="10">
        <v>0.41250000000000003</v>
      </c>
      <c r="W41" s="30">
        <f t="shared" si="17"/>
        <v>8.055918982278051</v>
      </c>
      <c r="X41" s="30">
        <f t="shared" si="6"/>
        <v>46.781731278471121</v>
      </c>
      <c r="Y41" s="32" t="s">
        <v>12</v>
      </c>
      <c r="Z41" s="3">
        <v>0.12</v>
      </c>
      <c r="AA41" s="30">
        <f t="shared" si="7"/>
        <v>6.3793269925187914</v>
      </c>
      <c r="AB41" s="30">
        <f t="shared" si="8"/>
        <v>53.161058270989912</v>
      </c>
      <c r="AC41" s="17" t="s">
        <v>23</v>
      </c>
      <c r="AD41" s="33">
        <v>0</v>
      </c>
      <c r="AE41" s="34">
        <f t="shared" si="9"/>
        <v>0</v>
      </c>
      <c r="AF41" s="35">
        <f t="shared" si="10"/>
        <v>53.161058270989912</v>
      </c>
      <c r="AG41"/>
      <c r="AH41" s="17" t="s">
        <v>80</v>
      </c>
      <c r="AI41" s="36">
        <v>0.25</v>
      </c>
      <c r="AJ41" s="125">
        <v>0.33333333333333331</v>
      </c>
      <c r="AK41" s="150">
        <f t="shared" si="11"/>
        <v>4.430088189249159</v>
      </c>
    </row>
    <row r="42" spans="2:37" x14ac:dyDescent="0.25">
      <c r="B42" s="71" t="s">
        <v>115</v>
      </c>
      <c r="C42" s="37" t="s">
        <v>16</v>
      </c>
      <c r="D42" s="37">
        <v>0.9</v>
      </c>
      <c r="E42" s="38">
        <v>24.791713271578224</v>
      </c>
      <c r="F42" s="39">
        <v>2024</v>
      </c>
      <c r="G42" s="5">
        <v>0.18382951680462156</v>
      </c>
      <c r="H42" s="38">
        <f t="shared" si="12"/>
        <v>29.349161943051172</v>
      </c>
      <c r="I42" s="40" t="s">
        <v>1</v>
      </c>
      <c r="J42" s="5">
        <v>0.30503719588497769</v>
      </c>
      <c r="K42" s="38">
        <f t="shared" si="13"/>
        <v>8.9525860606824335</v>
      </c>
      <c r="L42" s="40" t="s">
        <v>23</v>
      </c>
      <c r="M42" s="5">
        <v>0</v>
      </c>
      <c r="N42" s="38">
        <f t="shared" si="14"/>
        <v>0</v>
      </c>
      <c r="O42" s="40" t="s">
        <v>3</v>
      </c>
      <c r="P42" s="5">
        <v>0.34903051980656241</v>
      </c>
      <c r="Q42" s="38">
        <f t="shared" si="15"/>
        <v>10.24375324887013</v>
      </c>
      <c r="R42" s="40" t="s">
        <v>39</v>
      </c>
      <c r="S42" s="5">
        <v>9.9176278299299495E-2</v>
      </c>
      <c r="T42" s="38">
        <f t="shared" si="16"/>
        <v>2.9107406527152526</v>
      </c>
      <c r="U42" s="40" t="s">
        <v>153</v>
      </c>
      <c r="V42" s="12">
        <v>0.41250000000000003</v>
      </c>
      <c r="W42" s="38">
        <f t="shared" si="17"/>
        <v>12.10652930150861</v>
      </c>
      <c r="X42" s="38">
        <f t="shared" si="6"/>
        <v>63.562771206827598</v>
      </c>
      <c r="Y42" s="40" t="s">
        <v>12</v>
      </c>
      <c r="Z42" s="5">
        <v>0.12</v>
      </c>
      <c r="AA42" s="38">
        <f t="shared" si="7"/>
        <v>8.6676506191128553</v>
      </c>
      <c r="AB42" s="38">
        <f t="shared" si="8"/>
        <v>72.230421825940454</v>
      </c>
      <c r="AC42" s="41" t="s">
        <v>23</v>
      </c>
      <c r="AD42" s="42">
        <v>0</v>
      </c>
      <c r="AE42" s="43">
        <f t="shared" si="9"/>
        <v>0</v>
      </c>
      <c r="AF42" s="44">
        <f t="shared" si="10"/>
        <v>72.230421825940454</v>
      </c>
      <c r="AG42"/>
      <c r="AH42" s="41" t="s">
        <v>80</v>
      </c>
      <c r="AI42" s="45">
        <v>0.25</v>
      </c>
      <c r="AJ42" s="47">
        <v>0.16666666666666666</v>
      </c>
      <c r="AK42" s="151">
        <f t="shared" si="11"/>
        <v>3.0096009094141856</v>
      </c>
    </row>
    <row r="43" spans="2:37" x14ac:dyDescent="0.25">
      <c r="B43" s="48" t="s">
        <v>116</v>
      </c>
      <c r="C43" s="49" t="s">
        <v>16</v>
      </c>
      <c r="D43" s="49">
        <v>0.5</v>
      </c>
      <c r="E43" s="50">
        <v>16.496885983897492</v>
      </c>
      <c r="F43" s="51">
        <v>2024</v>
      </c>
      <c r="G43" s="7">
        <v>0.18382951680462156</v>
      </c>
      <c r="H43" s="50">
        <f t="shared" si="12"/>
        <v>19.529500563098303</v>
      </c>
      <c r="I43" s="52" t="s">
        <v>1</v>
      </c>
      <c r="J43" s="7">
        <v>0.30503719588497769</v>
      </c>
      <c r="K43" s="50">
        <f t="shared" si="13"/>
        <v>5.957224088801599</v>
      </c>
      <c r="L43" s="52" t="s">
        <v>23</v>
      </c>
      <c r="M43" s="7">
        <v>0</v>
      </c>
      <c r="N43" s="50">
        <f t="shared" si="14"/>
        <v>0</v>
      </c>
      <c r="O43" s="52" t="s">
        <v>3</v>
      </c>
      <c r="P43" s="7">
        <v>0.34903051980656241</v>
      </c>
      <c r="Q43" s="50">
        <f t="shared" si="15"/>
        <v>6.8163917331007537</v>
      </c>
      <c r="R43" s="52" t="s">
        <v>39</v>
      </c>
      <c r="S43" s="7">
        <v>9.9176278299299495E-2</v>
      </c>
      <c r="T43" s="50">
        <f t="shared" si="16"/>
        <v>1.9368631828921634</v>
      </c>
      <c r="U43" s="52" t="s">
        <v>153</v>
      </c>
      <c r="V43" s="14">
        <v>0.41250000000000003</v>
      </c>
      <c r="W43" s="50">
        <f t="shared" si="17"/>
        <v>8.055918982278051</v>
      </c>
      <c r="X43" s="50">
        <f t="shared" si="6"/>
        <v>42.295898550170868</v>
      </c>
      <c r="Y43" s="52" t="s">
        <v>12</v>
      </c>
      <c r="Z43" s="7">
        <v>0.12</v>
      </c>
      <c r="AA43" s="50">
        <f t="shared" si="7"/>
        <v>5.7676225295687544</v>
      </c>
      <c r="AB43" s="50">
        <f t="shared" si="8"/>
        <v>48.063521079739623</v>
      </c>
      <c r="AC43" s="53" t="s">
        <v>23</v>
      </c>
      <c r="AD43" s="54">
        <v>0</v>
      </c>
      <c r="AE43" s="55">
        <f t="shared" si="9"/>
        <v>0</v>
      </c>
      <c r="AF43" s="56">
        <f t="shared" si="10"/>
        <v>48.063521079739623</v>
      </c>
      <c r="AG43"/>
      <c r="AH43" s="53" t="s">
        <v>80</v>
      </c>
      <c r="AI43" s="60">
        <v>0.25</v>
      </c>
      <c r="AJ43" s="58">
        <v>0.33333333333333331</v>
      </c>
      <c r="AK43" s="152">
        <f t="shared" si="11"/>
        <v>4.0052934233116346</v>
      </c>
    </row>
    <row r="44" spans="2:37" x14ac:dyDescent="0.25">
      <c r="B44" s="59" t="s">
        <v>117</v>
      </c>
      <c r="C44" s="29" t="s">
        <v>16</v>
      </c>
      <c r="D44" s="29">
        <v>0.75</v>
      </c>
      <c r="E44" s="30">
        <v>20.475714656739679</v>
      </c>
      <c r="F44" s="31">
        <v>2024</v>
      </c>
      <c r="G44" s="3">
        <v>0.18382951680462156</v>
      </c>
      <c r="H44" s="30">
        <f t="shared" si="12"/>
        <v>24.239755388317441</v>
      </c>
      <c r="I44" s="32" t="s">
        <v>1</v>
      </c>
      <c r="J44" s="3">
        <v>0.30503719588497769</v>
      </c>
      <c r="K44" s="30">
        <f t="shared" si="13"/>
        <v>7.3940270125901302</v>
      </c>
      <c r="L44" s="32" t="s">
        <v>23</v>
      </c>
      <c r="M44" s="3">
        <v>0</v>
      </c>
      <c r="N44" s="30">
        <f t="shared" si="14"/>
        <v>0</v>
      </c>
      <c r="O44" s="32" t="s">
        <v>3</v>
      </c>
      <c r="P44" s="3">
        <v>0.34903051980656241</v>
      </c>
      <c r="Q44" s="30">
        <f t="shared" si="15"/>
        <v>8.4604144231683591</v>
      </c>
      <c r="R44" s="32" t="s">
        <v>37</v>
      </c>
      <c r="S44" s="3">
        <v>0.11676480860045257</v>
      </c>
      <c r="T44" s="30">
        <f t="shared" si="16"/>
        <v>2.8303503984386751</v>
      </c>
      <c r="U44" s="32" t="s">
        <v>154</v>
      </c>
      <c r="V44" s="10">
        <v>0.43049999999999999</v>
      </c>
      <c r="W44" s="30">
        <f t="shared" si="17"/>
        <v>10.435214694670659</v>
      </c>
      <c r="X44" s="30">
        <f t="shared" si="6"/>
        <v>53.359761917185267</v>
      </c>
      <c r="Y44" s="32" t="s">
        <v>12</v>
      </c>
      <c r="Z44" s="3">
        <v>0.12</v>
      </c>
      <c r="AA44" s="30">
        <f t="shared" si="7"/>
        <v>7.2763311705252605</v>
      </c>
      <c r="AB44" s="30">
        <f t="shared" si="8"/>
        <v>60.636093087710528</v>
      </c>
      <c r="AC44" s="17" t="s">
        <v>25</v>
      </c>
      <c r="AD44" s="33">
        <v>0.05</v>
      </c>
      <c r="AE44" s="34">
        <f t="shared" si="9"/>
        <v>3.0318046543855264</v>
      </c>
      <c r="AF44" s="35">
        <f t="shared" si="10"/>
        <v>63.667897742096052</v>
      </c>
      <c r="AG44"/>
      <c r="AH44" s="17" t="s">
        <v>80</v>
      </c>
      <c r="AI44" s="36">
        <v>0.25</v>
      </c>
      <c r="AJ44" s="125">
        <v>2</v>
      </c>
      <c r="AK44" s="150">
        <f t="shared" si="11"/>
        <v>31.833948871048026</v>
      </c>
    </row>
    <row r="45" spans="2:37" x14ac:dyDescent="0.25">
      <c r="B45" s="71" t="s">
        <v>118</v>
      </c>
      <c r="C45" s="37" t="s">
        <v>16</v>
      </c>
      <c r="D45" s="37">
        <v>0.75</v>
      </c>
      <c r="E45" s="38">
        <v>20.475714656739679</v>
      </c>
      <c r="F45" s="39">
        <v>2024</v>
      </c>
      <c r="G45" s="5">
        <v>0.18382951680462156</v>
      </c>
      <c r="H45" s="38">
        <f t="shared" si="12"/>
        <v>24.239755388317441</v>
      </c>
      <c r="I45" s="40" t="s">
        <v>1</v>
      </c>
      <c r="J45" s="5">
        <v>0.30503719588497769</v>
      </c>
      <c r="K45" s="38">
        <f t="shared" si="13"/>
        <v>7.3940270125901302</v>
      </c>
      <c r="L45" s="40" t="s">
        <v>23</v>
      </c>
      <c r="M45" s="5">
        <v>0</v>
      </c>
      <c r="N45" s="38">
        <f t="shared" si="14"/>
        <v>0</v>
      </c>
      <c r="O45" s="40" t="s">
        <v>3</v>
      </c>
      <c r="P45" s="5">
        <v>0.34903051980656241</v>
      </c>
      <c r="Q45" s="38">
        <f t="shared" si="15"/>
        <v>8.4604144231683591</v>
      </c>
      <c r="R45" s="40" t="s">
        <v>37</v>
      </c>
      <c r="S45" s="5">
        <v>0.11676480860045257</v>
      </c>
      <c r="T45" s="38">
        <f t="shared" si="16"/>
        <v>2.8303503984386751</v>
      </c>
      <c r="U45" s="40" t="s">
        <v>154</v>
      </c>
      <c r="V45" s="12">
        <v>0.43049999999999999</v>
      </c>
      <c r="W45" s="38">
        <f t="shared" si="17"/>
        <v>10.435214694670659</v>
      </c>
      <c r="X45" s="38">
        <f t="shared" si="6"/>
        <v>53.359761917185267</v>
      </c>
      <c r="Y45" s="40" t="s">
        <v>12</v>
      </c>
      <c r="Z45" s="5">
        <v>0.12</v>
      </c>
      <c r="AA45" s="38">
        <f t="shared" si="7"/>
        <v>7.2763311705252605</v>
      </c>
      <c r="AB45" s="38">
        <f t="shared" si="8"/>
        <v>60.636093087710528</v>
      </c>
      <c r="AC45" s="41" t="s">
        <v>25</v>
      </c>
      <c r="AD45" s="42">
        <v>0.05</v>
      </c>
      <c r="AE45" s="43">
        <f t="shared" si="9"/>
        <v>3.0318046543855264</v>
      </c>
      <c r="AF45" s="44">
        <f t="shared" si="10"/>
        <v>63.667897742096052</v>
      </c>
      <c r="AG45"/>
      <c r="AH45" s="41" t="s">
        <v>80</v>
      </c>
      <c r="AI45" s="45">
        <v>0.25</v>
      </c>
      <c r="AJ45" s="47">
        <v>1</v>
      </c>
      <c r="AK45" s="151">
        <f t="shared" si="11"/>
        <v>15.916974435524013</v>
      </c>
    </row>
    <row r="46" spans="2:37" x14ac:dyDescent="0.25">
      <c r="B46" s="48" t="s">
        <v>148</v>
      </c>
      <c r="C46" s="49" t="s">
        <v>16</v>
      </c>
      <c r="D46" s="49">
        <v>0.75</v>
      </c>
      <c r="E46" s="50">
        <v>20.475714656739679</v>
      </c>
      <c r="F46" s="51">
        <v>2024</v>
      </c>
      <c r="G46" s="7">
        <v>0.18382951680462156</v>
      </c>
      <c r="H46" s="50">
        <f t="shared" si="12"/>
        <v>24.239755388317441</v>
      </c>
      <c r="I46" s="52" t="s">
        <v>1</v>
      </c>
      <c r="J46" s="7">
        <v>0.30503719588497769</v>
      </c>
      <c r="K46" s="50">
        <f t="shared" si="13"/>
        <v>7.3940270125901302</v>
      </c>
      <c r="L46" s="52" t="s">
        <v>23</v>
      </c>
      <c r="M46" s="7">
        <v>0</v>
      </c>
      <c r="N46" s="50">
        <f t="shared" si="14"/>
        <v>0</v>
      </c>
      <c r="O46" s="52" t="s">
        <v>3</v>
      </c>
      <c r="P46" s="7">
        <v>0.34903051980656241</v>
      </c>
      <c r="Q46" s="50">
        <f t="shared" si="15"/>
        <v>8.4604144231683591</v>
      </c>
      <c r="R46" s="52" t="s">
        <v>36</v>
      </c>
      <c r="S46" s="7">
        <v>8.0415179311402865E-2</v>
      </c>
      <c r="T46" s="50">
        <f t="shared" si="16"/>
        <v>1.9492442760160908</v>
      </c>
      <c r="U46" s="52" t="s">
        <v>154</v>
      </c>
      <c r="V46" s="14">
        <v>0.43049999999999999</v>
      </c>
      <c r="W46" s="50">
        <f t="shared" si="17"/>
        <v>10.435214694670659</v>
      </c>
      <c r="X46" s="50">
        <f t="shared" si="6"/>
        <v>52.478655794762673</v>
      </c>
      <c r="Y46" s="52" t="s">
        <v>12</v>
      </c>
      <c r="Z46" s="7">
        <v>0.12</v>
      </c>
      <c r="AA46" s="50">
        <f t="shared" si="7"/>
        <v>7.1561803356494522</v>
      </c>
      <c r="AB46" s="50">
        <f t="shared" si="8"/>
        <v>59.634836130412125</v>
      </c>
      <c r="AC46" s="53" t="s">
        <v>25</v>
      </c>
      <c r="AD46" s="54">
        <v>0.05</v>
      </c>
      <c r="AE46" s="55">
        <f t="shared" si="9"/>
        <v>2.9817418065206063</v>
      </c>
      <c r="AF46" s="56">
        <f t="shared" si="10"/>
        <v>62.616577936932728</v>
      </c>
      <c r="AG46"/>
      <c r="AH46" s="53" t="s">
        <v>80</v>
      </c>
      <c r="AI46" s="60">
        <v>0.25</v>
      </c>
      <c r="AJ46" s="58">
        <v>0.66666666666666663</v>
      </c>
      <c r="AK46" s="152">
        <f t="shared" si="11"/>
        <v>10.43609632282212</v>
      </c>
    </row>
    <row r="47" spans="2:37" x14ac:dyDescent="0.25">
      <c r="B47" s="59" t="s">
        <v>119</v>
      </c>
      <c r="C47" s="29" t="s">
        <v>16</v>
      </c>
      <c r="D47" s="29">
        <v>0.75</v>
      </c>
      <c r="E47" s="30">
        <v>20.475714656739679</v>
      </c>
      <c r="F47" s="31">
        <v>2024</v>
      </c>
      <c r="G47" s="3">
        <v>0.18382951680462156</v>
      </c>
      <c r="H47" s="30">
        <f t="shared" si="12"/>
        <v>24.239755388317441</v>
      </c>
      <c r="I47" s="32" t="s">
        <v>1</v>
      </c>
      <c r="J47" s="3">
        <v>0.30503719588497769</v>
      </c>
      <c r="K47" s="30">
        <f t="shared" si="13"/>
        <v>7.3940270125901302</v>
      </c>
      <c r="L47" s="32" t="s">
        <v>8</v>
      </c>
      <c r="M47" s="3">
        <v>0.21024465686644833</v>
      </c>
      <c r="N47" s="30">
        <f t="shared" si="14"/>
        <v>5.0962790541434426</v>
      </c>
      <c r="O47" s="32" t="s">
        <v>8</v>
      </c>
      <c r="P47" s="3">
        <v>0.27317641104645202</v>
      </c>
      <c r="Q47" s="30">
        <f t="shared" si="15"/>
        <v>6.6217293816244558</v>
      </c>
      <c r="R47" s="32" t="s">
        <v>37</v>
      </c>
      <c r="S47" s="3">
        <v>0.11676480860045257</v>
      </c>
      <c r="T47" s="30">
        <f t="shared" si="16"/>
        <v>2.8303503984386751</v>
      </c>
      <c r="U47" s="32" t="s">
        <v>155</v>
      </c>
      <c r="V47" s="10">
        <v>0.46250000000000002</v>
      </c>
      <c r="W47" s="30">
        <f t="shared" si="17"/>
        <v>11.210886867096818</v>
      </c>
      <c r="X47" s="30">
        <f t="shared" si="6"/>
        <v>57.393028102210963</v>
      </c>
      <c r="Y47" s="32" t="s">
        <v>12</v>
      </c>
      <c r="Z47" s="3">
        <v>0.12</v>
      </c>
      <c r="AA47" s="30">
        <f t="shared" si="7"/>
        <v>7.8263220139378546</v>
      </c>
      <c r="AB47" s="30">
        <f t="shared" si="8"/>
        <v>65.219350116148817</v>
      </c>
      <c r="AC47" s="17" t="s">
        <v>24</v>
      </c>
      <c r="AD47" s="33">
        <v>3.6111111111111108E-2</v>
      </c>
      <c r="AE47" s="34">
        <f t="shared" si="9"/>
        <v>2.3551431986387072</v>
      </c>
      <c r="AF47" s="35">
        <f t="shared" si="10"/>
        <v>67.574493314787532</v>
      </c>
      <c r="AG47"/>
      <c r="AH47" s="17" t="s">
        <v>80</v>
      </c>
      <c r="AI47" s="36">
        <v>0.25</v>
      </c>
      <c r="AJ47" s="125">
        <v>2</v>
      </c>
      <c r="AK47" s="150">
        <f t="shared" si="11"/>
        <v>33.787246657393766</v>
      </c>
    </row>
    <row r="48" spans="2:37" x14ac:dyDescent="0.25">
      <c r="B48" s="48" t="s">
        <v>120</v>
      </c>
      <c r="C48" s="49" t="s">
        <v>16</v>
      </c>
      <c r="D48" s="49">
        <v>0.75</v>
      </c>
      <c r="E48" s="50">
        <v>20.475714656739679</v>
      </c>
      <c r="F48" s="51">
        <v>2024</v>
      </c>
      <c r="G48" s="7">
        <v>0.18382951680462156</v>
      </c>
      <c r="H48" s="50">
        <f t="shared" si="12"/>
        <v>24.239755388317441</v>
      </c>
      <c r="I48" s="52" t="s">
        <v>1</v>
      </c>
      <c r="J48" s="7">
        <v>0.30503719588497769</v>
      </c>
      <c r="K48" s="50">
        <f t="shared" si="13"/>
        <v>7.3940270125901302</v>
      </c>
      <c r="L48" s="52" t="s">
        <v>8</v>
      </c>
      <c r="M48" s="7">
        <v>0.21024465686644833</v>
      </c>
      <c r="N48" s="50">
        <f t="shared" si="14"/>
        <v>5.0962790541434426</v>
      </c>
      <c r="O48" s="52" t="s">
        <v>8</v>
      </c>
      <c r="P48" s="7">
        <v>0.27317641104645202</v>
      </c>
      <c r="Q48" s="50">
        <f t="shared" si="15"/>
        <v>6.6217293816244558</v>
      </c>
      <c r="R48" s="52" t="s">
        <v>37</v>
      </c>
      <c r="S48" s="7">
        <v>0.11676480860045257</v>
      </c>
      <c r="T48" s="50">
        <f t="shared" si="16"/>
        <v>2.8303503984386751</v>
      </c>
      <c r="U48" s="52" t="s">
        <v>155</v>
      </c>
      <c r="V48" s="14">
        <v>0.46250000000000002</v>
      </c>
      <c r="W48" s="50">
        <f t="shared" si="17"/>
        <v>11.210886867096818</v>
      </c>
      <c r="X48" s="50">
        <f t="shared" si="6"/>
        <v>57.393028102210963</v>
      </c>
      <c r="Y48" s="52" t="s">
        <v>12</v>
      </c>
      <c r="Z48" s="7">
        <v>0.12</v>
      </c>
      <c r="AA48" s="50">
        <f t="shared" si="7"/>
        <v>7.8263220139378546</v>
      </c>
      <c r="AB48" s="50">
        <f t="shared" si="8"/>
        <v>65.219350116148817</v>
      </c>
      <c r="AC48" s="53" t="s">
        <v>24</v>
      </c>
      <c r="AD48" s="54">
        <v>3.6111111111111108E-2</v>
      </c>
      <c r="AE48" s="55">
        <f t="shared" si="9"/>
        <v>2.3551431986387072</v>
      </c>
      <c r="AF48" s="56">
        <f t="shared" si="10"/>
        <v>67.574493314787532</v>
      </c>
      <c r="AG48"/>
      <c r="AH48" s="53" t="s">
        <v>80</v>
      </c>
      <c r="AI48" s="60">
        <v>0.25</v>
      </c>
      <c r="AJ48" s="58">
        <v>1</v>
      </c>
      <c r="AK48" s="152">
        <f t="shared" si="11"/>
        <v>16.893623328696883</v>
      </c>
    </row>
    <row r="49" spans="2:37" x14ac:dyDescent="0.25">
      <c r="B49" s="59" t="s">
        <v>121</v>
      </c>
      <c r="C49" s="29" t="s">
        <v>16</v>
      </c>
      <c r="D49" s="29">
        <v>0.75</v>
      </c>
      <c r="E49" s="30">
        <v>20.475714656739679</v>
      </c>
      <c r="F49" s="31">
        <v>2024</v>
      </c>
      <c r="G49" s="3">
        <v>0.18382951680462156</v>
      </c>
      <c r="H49" s="30">
        <f t="shared" si="12"/>
        <v>24.239755388317441</v>
      </c>
      <c r="I49" s="32" t="s">
        <v>1</v>
      </c>
      <c r="J49" s="3">
        <v>0.30503719588497769</v>
      </c>
      <c r="K49" s="30">
        <f t="shared" si="13"/>
        <v>7.3940270125901302</v>
      </c>
      <c r="L49" s="32" t="s">
        <v>7</v>
      </c>
      <c r="M49" s="3">
        <v>0.22969520975750887</v>
      </c>
      <c r="N49" s="30">
        <f t="shared" si="14"/>
        <v>5.5677556983902807</v>
      </c>
      <c r="O49" s="32" t="s">
        <v>7</v>
      </c>
      <c r="P49" s="3">
        <v>0.34903051980656241</v>
      </c>
      <c r="Q49" s="30">
        <f t="shared" si="15"/>
        <v>8.4604144231683591</v>
      </c>
      <c r="R49" s="32" t="s">
        <v>36</v>
      </c>
      <c r="S49" s="3">
        <v>8.0415179311402865E-2</v>
      </c>
      <c r="T49" s="30">
        <f t="shared" si="16"/>
        <v>1.9492442760160908</v>
      </c>
      <c r="U49" s="32" t="s">
        <v>155</v>
      </c>
      <c r="V49" s="10">
        <v>0.46250000000000002</v>
      </c>
      <c r="W49" s="30">
        <f t="shared" si="17"/>
        <v>11.210886867096818</v>
      </c>
      <c r="X49" s="30">
        <f t="shared" si="6"/>
        <v>58.822083665579115</v>
      </c>
      <c r="Y49" s="32" t="s">
        <v>12</v>
      </c>
      <c r="Z49" s="3">
        <v>0.12</v>
      </c>
      <c r="AA49" s="30">
        <f t="shared" si="7"/>
        <v>8.0211932271244279</v>
      </c>
      <c r="AB49" s="30">
        <f t="shared" si="8"/>
        <v>66.843276892703543</v>
      </c>
      <c r="AC49" s="17" t="s">
        <v>24</v>
      </c>
      <c r="AD49" s="33">
        <v>3.6111111111111108E-2</v>
      </c>
      <c r="AE49" s="34">
        <f t="shared" si="9"/>
        <v>2.4137849989031834</v>
      </c>
      <c r="AF49" s="35">
        <f t="shared" si="10"/>
        <v>69.257061891606725</v>
      </c>
      <c r="AG49"/>
      <c r="AH49" s="17" t="s">
        <v>80</v>
      </c>
      <c r="AI49" s="36">
        <v>0.25</v>
      </c>
      <c r="AJ49" s="125">
        <v>0.33333333333333331</v>
      </c>
      <c r="AK49" s="150">
        <f t="shared" si="11"/>
        <v>5.7714218243005604</v>
      </c>
    </row>
    <row r="50" spans="2:37" x14ac:dyDescent="0.25">
      <c r="B50" s="48" t="s">
        <v>122</v>
      </c>
      <c r="C50" s="49" t="s">
        <v>16</v>
      </c>
      <c r="D50" s="49">
        <v>0.9</v>
      </c>
      <c r="E50" s="50">
        <v>24.791713271578224</v>
      </c>
      <c r="F50" s="51">
        <v>2024</v>
      </c>
      <c r="G50" s="7">
        <v>0.18382951680462156</v>
      </c>
      <c r="H50" s="50">
        <f t="shared" si="12"/>
        <v>29.349161943051172</v>
      </c>
      <c r="I50" s="52" t="s">
        <v>1</v>
      </c>
      <c r="J50" s="7">
        <v>0.30503719588497769</v>
      </c>
      <c r="K50" s="50">
        <f t="shared" si="13"/>
        <v>8.9525860606824335</v>
      </c>
      <c r="L50" s="52" t="s">
        <v>7</v>
      </c>
      <c r="M50" s="7">
        <v>0.22969520975750887</v>
      </c>
      <c r="N50" s="50">
        <f t="shared" si="14"/>
        <v>6.741361908716236</v>
      </c>
      <c r="O50" s="52" t="s">
        <v>7</v>
      </c>
      <c r="P50" s="7">
        <v>0.34903051980656241</v>
      </c>
      <c r="Q50" s="50">
        <f t="shared" si="15"/>
        <v>10.24375324887013</v>
      </c>
      <c r="R50" s="52" t="s">
        <v>36</v>
      </c>
      <c r="S50" s="7">
        <v>8.0415179311402865E-2</v>
      </c>
      <c r="T50" s="50">
        <f t="shared" si="16"/>
        <v>2.3601181202898611</v>
      </c>
      <c r="U50" s="52" t="s">
        <v>155</v>
      </c>
      <c r="V50" s="14">
        <v>0.46250000000000002</v>
      </c>
      <c r="W50" s="50">
        <f t="shared" si="17"/>
        <v>13.573987398661167</v>
      </c>
      <c r="X50" s="50">
        <f t="shared" si="6"/>
        <v>71.220968680271</v>
      </c>
      <c r="Y50" s="52" t="s">
        <v>12</v>
      </c>
      <c r="Z50" s="7">
        <v>0.12</v>
      </c>
      <c r="AA50" s="50">
        <f t="shared" si="7"/>
        <v>9.7119502745824065</v>
      </c>
      <c r="AB50" s="50">
        <f t="shared" si="8"/>
        <v>80.932918954853406</v>
      </c>
      <c r="AC50" s="53" t="s">
        <v>24</v>
      </c>
      <c r="AD50" s="54">
        <v>3.6111111111111108E-2</v>
      </c>
      <c r="AE50" s="55">
        <f t="shared" si="9"/>
        <v>2.9225776289252616</v>
      </c>
      <c r="AF50" s="56">
        <f t="shared" si="10"/>
        <v>83.855496583778674</v>
      </c>
      <c r="AG50"/>
      <c r="AH50" s="53" t="s">
        <v>80</v>
      </c>
      <c r="AI50" s="60">
        <v>0.25</v>
      </c>
      <c r="AJ50" s="58">
        <v>0.16666666666666666</v>
      </c>
      <c r="AK50" s="152">
        <f t="shared" si="11"/>
        <v>3.4939790243241111</v>
      </c>
    </row>
    <row r="51" spans="2:37" x14ac:dyDescent="0.25">
      <c r="B51" s="59" t="s">
        <v>123</v>
      </c>
      <c r="C51" s="29" t="s">
        <v>15</v>
      </c>
      <c r="D51" s="29">
        <v>0.5</v>
      </c>
      <c r="E51" s="30">
        <v>28.760562721842255</v>
      </c>
      <c r="F51" s="31">
        <v>2024</v>
      </c>
      <c r="G51" s="3">
        <v>0.18382951680462156</v>
      </c>
      <c r="H51" s="30">
        <f t="shared" si="12"/>
        <v>34.047603070027527</v>
      </c>
      <c r="I51" s="32" t="s">
        <v>1</v>
      </c>
      <c r="J51" s="3">
        <v>0.30503719588497769</v>
      </c>
      <c r="K51" s="30">
        <f t="shared" si="13"/>
        <v>10.385785367085955</v>
      </c>
      <c r="L51" s="32" t="s">
        <v>23</v>
      </c>
      <c r="M51" s="3">
        <v>0</v>
      </c>
      <c r="N51" s="30">
        <f t="shared" si="14"/>
        <v>0</v>
      </c>
      <c r="O51" s="32" t="s">
        <v>4</v>
      </c>
      <c r="P51" s="3">
        <v>0.25837421251935178</v>
      </c>
      <c r="Q51" s="30">
        <f t="shared" si="15"/>
        <v>8.7970226313898259</v>
      </c>
      <c r="R51" s="32" t="s">
        <v>40</v>
      </c>
      <c r="S51" s="3">
        <v>0.15742083598307824</v>
      </c>
      <c r="T51" s="30">
        <f t="shared" si="16"/>
        <v>5.3598021385037544</v>
      </c>
      <c r="U51" s="32" t="s">
        <v>153</v>
      </c>
      <c r="V51" s="10">
        <v>0.41250000000000003</v>
      </c>
      <c r="W51" s="30">
        <f t="shared" si="17"/>
        <v>14.044636266386355</v>
      </c>
      <c r="X51" s="30">
        <f t="shared" si="6"/>
        <v>72.634849473393416</v>
      </c>
      <c r="Y51" s="32" t="s">
        <v>12</v>
      </c>
      <c r="Z51" s="3">
        <v>0.12</v>
      </c>
      <c r="AA51" s="30">
        <f t="shared" si="7"/>
        <v>9.9047522009172866</v>
      </c>
      <c r="AB51" s="30">
        <f t="shared" si="8"/>
        <v>82.539601674310703</v>
      </c>
      <c r="AC51" s="17" t="s">
        <v>26</v>
      </c>
      <c r="AD51" s="33">
        <v>0.25</v>
      </c>
      <c r="AE51" s="34">
        <f t="shared" si="9"/>
        <v>20.634900418577676</v>
      </c>
      <c r="AF51" s="35">
        <f t="shared" si="10"/>
        <v>103.17450209288837</v>
      </c>
      <c r="AG51"/>
      <c r="AH51" s="17" t="s">
        <v>80</v>
      </c>
      <c r="AI51" s="36">
        <v>0.25</v>
      </c>
      <c r="AJ51" s="125">
        <v>1</v>
      </c>
      <c r="AK51" s="150">
        <f t="shared" si="11"/>
        <v>25.793625523222094</v>
      </c>
    </row>
    <row r="52" spans="2:37" x14ac:dyDescent="0.25">
      <c r="B52" s="71" t="s">
        <v>124</v>
      </c>
      <c r="C52" s="37" t="s">
        <v>15</v>
      </c>
      <c r="D52" s="37">
        <v>0.5</v>
      </c>
      <c r="E52" s="38">
        <v>28.760562721842255</v>
      </c>
      <c r="F52" s="39">
        <v>2024</v>
      </c>
      <c r="G52" s="5">
        <v>0.18382951680462156</v>
      </c>
      <c r="H52" s="38">
        <f t="shared" si="12"/>
        <v>34.047603070027527</v>
      </c>
      <c r="I52" s="40" t="s">
        <v>1</v>
      </c>
      <c r="J52" s="5">
        <v>0.30503719588497769</v>
      </c>
      <c r="K52" s="38">
        <f t="shared" si="13"/>
        <v>10.385785367085955</v>
      </c>
      <c r="L52" s="40" t="s">
        <v>23</v>
      </c>
      <c r="M52" s="5">
        <v>0</v>
      </c>
      <c r="N52" s="38">
        <f t="shared" si="14"/>
        <v>0</v>
      </c>
      <c r="O52" s="40" t="s">
        <v>4</v>
      </c>
      <c r="P52" s="5">
        <v>0.25837421251935178</v>
      </c>
      <c r="Q52" s="38">
        <f t="shared" si="15"/>
        <v>8.7970226313898259</v>
      </c>
      <c r="R52" s="40" t="s">
        <v>40</v>
      </c>
      <c r="S52" s="5">
        <v>0.15742083598307824</v>
      </c>
      <c r="T52" s="38">
        <f t="shared" si="16"/>
        <v>5.3598021385037544</v>
      </c>
      <c r="U52" s="40" t="s">
        <v>23</v>
      </c>
      <c r="V52" s="12">
        <v>0</v>
      </c>
      <c r="W52" s="38">
        <f t="shared" si="17"/>
        <v>0</v>
      </c>
      <c r="X52" s="38">
        <f t="shared" si="6"/>
        <v>58.590213207007054</v>
      </c>
      <c r="Y52" s="40" t="s">
        <v>12</v>
      </c>
      <c r="Z52" s="5">
        <v>0.12</v>
      </c>
      <c r="AA52" s="38">
        <f t="shared" si="7"/>
        <v>7.989574528228232</v>
      </c>
      <c r="AB52" s="38">
        <f t="shared" si="8"/>
        <v>66.579787735235286</v>
      </c>
      <c r="AC52" s="41" t="s">
        <v>23</v>
      </c>
      <c r="AD52" s="42">
        <v>0</v>
      </c>
      <c r="AE52" s="43">
        <f t="shared" si="9"/>
        <v>0</v>
      </c>
      <c r="AF52" s="44">
        <f t="shared" si="10"/>
        <v>66.579787735235286</v>
      </c>
      <c r="AG52"/>
      <c r="AH52" s="41" t="s">
        <v>125</v>
      </c>
      <c r="AI52" s="45">
        <v>8</v>
      </c>
      <c r="AJ52" s="47">
        <v>1</v>
      </c>
      <c r="AK52" s="151">
        <f t="shared" si="11"/>
        <v>532.63830188188228</v>
      </c>
    </row>
    <row r="53" spans="2:37" x14ac:dyDescent="0.25">
      <c r="B53" s="71" t="s">
        <v>126</v>
      </c>
      <c r="C53" s="37" t="s">
        <v>15</v>
      </c>
      <c r="D53" s="37">
        <v>0.75</v>
      </c>
      <c r="E53" s="38">
        <v>37.829842437884167</v>
      </c>
      <c r="F53" s="39">
        <v>2024</v>
      </c>
      <c r="G53" s="5">
        <v>0.18382951680462156</v>
      </c>
      <c r="H53" s="38">
        <f t="shared" si="12"/>
        <v>44.784084094035379</v>
      </c>
      <c r="I53" s="40" t="s">
        <v>1</v>
      </c>
      <c r="J53" s="5">
        <v>0.30503719588497769</v>
      </c>
      <c r="K53" s="38">
        <f t="shared" si="13"/>
        <v>13.660811432321584</v>
      </c>
      <c r="L53" s="40" t="s">
        <v>23</v>
      </c>
      <c r="M53" s="5">
        <v>0</v>
      </c>
      <c r="N53" s="38">
        <f t="shared" si="14"/>
        <v>0</v>
      </c>
      <c r="O53" s="40" t="s">
        <v>4</v>
      </c>
      <c r="P53" s="5">
        <v>0.25837421251935178</v>
      </c>
      <c r="Q53" s="38">
        <f t="shared" si="15"/>
        <v>11.571052461196819</v>
      </c>
      <c r="R53" s="40" t="s">
        <v>39</v>
      </c>
      <c r="S53" s="5">
        <v>9.9176278299299495E-2</v>
      </c>
      <c r="T53" s="38">
        <f t="shared" si="16"/>
        <v>4.4415187874892847</v>
      </c>
      <c r="U53" s="40" t="s">
        <v>23</v>
      </c>
      <c r="V53" s="12">
        <v>0</v>
      </c>
      <c r="W53" s="38">
        <f t="shared" si="17"/>
        <v>0</v>
      </c>
      <c r="X53" s="38">
        <f t="shared" si="6"/>
        <v>74.457466775043059</v>
      </c>
      <c r="Y53" s="40" t="s">
        <v>12</v>
      </c>
      <c r="Z53" s="5">
        <v>0.12</v>
      </c>
      <c r="AA53" s="38">
        <f t="shared" si="7"/>
        <v>10.153290923869505</v>
      </c>
      <c r="AB53" s="38">
        <f t="shared" si="8"/>
        <v>84.610757698912565</v>
      </c>
      <c r="AC53" s="41" t="s">
        <v>23</v>
      </c>
      <c r="AD53" s="42">
        <v>0</v>
      </c>
      <c r="AE53" s="43">
        <f t="shared" si="9"/>
        <v>0</v>
      </c>
      <c r="AF53" s="44">
        <f t="shared" si="10"/>
        <v>84.610757698912565</v>
      </c>
      <c r="AG53"/>
      <c r="AH53" s="41" t="s">
        <v>127</v>
      </c>
      <c r="AI53" s="45">
        <v>8</v>
      </c>
      <c r="AJ53" s="47">
        <v>1</v>
      </c>
      <c r="AK53" s="151">
        <f t="shared" si="11"/>
        <v>676.88606159130052</v>
      </c>
    </row>
    <row r="54" spans="2:37" x14ac:dyDescent="0.25">
      <c r="B54" s="71" t="s">
        <v>128</v>
      </c>
      <c r="C54" s="37" t="s">
        <v>15</v>
      </c>
      <c r="D54" s="37">
        <v>0.5</v>
      </c>
      <c r="E54" s="38">
        <v>28.760562721842255</v>
      </c>
      <c r="F54" s="39">
        <v>2024</v>
      </c>
      <c r="G54" s="5">
        <v>0.18382951680462156</v>
      </c>
      <c r="H54" s="38">
        <f t="shared" si="12"/>
        <v>34.047603070027527</v>
      </c>
      <c r="I54" s="40" t="s">
        <v>1</v>
      </c>
      <c r="J54" s="5">
        <v>0.30503719588497769</v>
      </c>
      <c r="K54" s="38">
        <f t="shared" si="13"/>
        <v>10.385785367085955</v>
      </c>
      <c r="L54" s="40" t="s">
        <v>23</v>
      </c>
      <c r="M54" s="5">
        <v>0</v>
      </c>
      <c r="N54" s="38">
        <f t="shared" si="14"/>
        <v>0</v>
      </c>
      <c r="O54" s="40" t="s">
        <v>4</v>
      </c>
      <c r="P54" s="5">
        <v>0.25837421251935178</v>
      </c>
      <c r="Q54" s="38">
        <f t="shared" si="15"/>
        <v>8.7970226313898259</v>
      </c>
      <c r="R54" s="40" t="s">
        <v>39</v>
      </c>
      <c r="S54" s="5">
        <v>9.9176278299299495E-2</v>
      </c>
      <c r="T54" s="38">
        <f t="shared" si="16"/>
        <v>3.376714557497134</v>
      </c>
      <c r="U54" s="40" t="s">
        <v>153</v>
      </c>
      <c r="V54" s="12">
        <v>0.41250000000000003</v>
      </c>
      <c r="W54" s="38">
        <f t="shared" si="17"/>
        <v>14.044636266386355</v>
      </c>
      <c r="X54" s="38">
        <f t="shared" si="6"/>
        <v>70.651761892386787</v>
      </c>
      <c r="Y54" s="40" t="s">
        <v>12</v>
      </c>
      <c r="Z54" s="5">
        <v>0.12</v>
      </c>
      <c r="AA54" s="38">
        <f t="shared" si="7"/>
        <v>9.6343311671436567</v>
      </c>
      <c r="AB54" s="38">
        <f t="shared" si="8"/>
        <v>80.286093059530444</v>
      </c>
      <c r="AC54" s="41" t="s">
        <v>23</v>
      </c>
      <c r="AD54" s="42">
        <v>0</v>
      </c>
      <c r="AE54" s="43">
        <f t="shared" si="9"/>
        <v>0</v>
      </c>
      <c r="AF54" s="44">
        <f t="shared" si="10"/>
        <v>80.286093059530444</v>
      </c>
      <c r="AG54"/>
      <c r="AH54" s="41" t="s">
        <v>80</v>
      </c>
      <c r="AI54" s="45">
        <v>0.25</v>
      </c>
      <c r="AJ54" s="47">
        <v>1</v>
      </c>
      <c r="AK54" s="151">
        <f t="shared" si="11"/>
        <v>20.071523264882611</v>
      </c>
    </row>
    <row r="55" spans="2:37" x14ac:dyDescent="0.25">
      <c r="B55" s="71" t="s">
        <v>129</v>
      </c>
      <c r="C55" s="37" t="s">
        <v>15</v>
      </c>
      <c r="D55" s="37">
        <v>0.5</v>
      </c>
      <c r="E55" s="38">
        <v>28.760562721842255</v>
      </c>
      <c r="F55" s="39">
        <v>2024</v>
      </c>
      <c r="G55" s="5">
        <v>0.18382951680462156</v>
      </c>
      <c r="H55" s="38">
        <f t="shared" si="12"/>
        <v>34.047603070027527</v>
      </c>
      <c r="I55" s="40" t="s">
        <v>1</v>
      </c>
      <c r="J55" s="5">
        <v>0.30503719588497769</v>
      </c>
      <c r="K55" s="38">
        <f t="shared" si="13"/>
        <v>10.385785367085955</v>
      </c>
      <c r="L55" s="40" t="s">
        <v>23</v>
      </c>
      <c r="M55" s="5">
        <v>0</v>
      </c>
      <c r="N55" s="38">
        <f t="shared" si="14"/>
        <v>0</v>
      </c>
      <c r="O55" s="40" t="s">
        <v>4</v>
      </c>
      <c r="P55" s="5">
        <v>0.25837421251935178</v>
      </c>
      <c r="Q55" s="38">
        <f t="shared" si="15"/>
        <v>8.7970226313898259</v>
      </c>
      <c r="R55" s="40" t="s">
        <v>40</v>
      </c>
      <c r="S55" s="5">
        <v>0.15742083598307824</v>
      </c>
      <c r="T55" s="38">
        <f t="shared" si="16"/>
        <v>5.3598021385037544</v>
      </c>
      <c r="U55" s="40" t="s">
        <v>153</v>
      </c>
      <c r="V55" s="12">
        <v>0.41250000000000003</v>
      </c>
      <c r="W55" s="38">
        <f t="shared" si="17"/>
        <v>14.044636266386355</v>
      </c>
      <c r="X55" s="38">
        <f t="shared" si="6"/>
        <v>72.634849473393416</v>
      </c>
      <c r="Y55" s="40" t="s">
        <v>12</v>
      </c>
      <c r="Z55" s="5">
        <v>0.12</v>
      </c>
      <c r="AA55" s="38">
        <f t="shared" si="7"/>
        <v>9.9047522009172866</v>
      </c>
      <c r="AB55" s="38">
        <f t="shared" si="8"/>
        <v>82.539601674310703</v>
      </c>
      <c r="AC55" s="41" t="s">
        <v>23</v>
      </c>
      <c r="AD55" s="42">
        <v>0</v>
      </c>
      <c r="AE55" s="43">
        <f t="shared" si="9"/>
        <v>0</v>
      </c>
      <c r="AF55" s="44">
        <f t="shared" si="10"/>
        <v>82.539601674310703</v>
      </c>
      <c r="AG55"/>
      <c r="AH55" s="41" t="s">
        <v>125</v>
      </c>
      <c r="AI55" s="45">
        <v>10</v>
      </c>
      <c r="AJ55" s="47">
        <v>1</v>
      </c>
      <c r="AK55" s="151">
        <f t="shared" si="11"/>
        <v>825.396016743107</v>
      </c>
    </row>
    <row r="56" spans="2:37" x14ac:dyDescent="0.25">
      <c r="B56" s="71" t="s">
        <v>130</v>
      </c>
      <c r="C56" s="37" t="s">
        <v>15</v>
      </c>
      <c r="D56" s="37">
        <v>0.5</v>
      </c>
      <c r="E56" s="38">
        <v>28.760562721842255</v>
      </c>
      <c r="F56" s="39">
        <v>2024</v>
      </c>
      <c r="G56" s="5">
        <v>0.18382951680462156</v>
      </c>
      <c r="H56" s="38">
        <f t="shared" si="12"/>
        <v>34.047603070027527</v>
      </c>
      <c r="I56" s="40" t="s">
        <v>1</v>
      </c>
      <c r="J56" s="5">
        <v>0.30503719588497769</v>
      </c>
      <c r="K56" s="38">
        <f t="shared" si="13"/>
        <v>10.385785367085955</v>
      </c>
      <c r="L56" s="40" t="s">
        <v>23</v>
      </c>
      <c r="M56" s="5">
        <v>0</v>
      </c>
      <c r="N56" s="38">
        <f t="shared" si="14"/>
        <v>0</v>
      </c>
      <c r="O56" s="40" t="s">
        <v>4</v>
      </c>
      <c r="P56" s="5">
        <v>0.25837421251935178</v>
      </c>
      <c r="Q56" s="38">
        <f t="shared" si="15"/>
        <v>8.7970226313898259</v>
      </c>
      <c r="R56" s="40" t="s">
        <v>40</v>
      </c>
      <c r="S56" s="5">
        <v>0.15742083598307824</v>
      </c>
      <c r="T56" s="38">
        <f t="shared" si="16"/>
        <v>5.3598021385037544</v>
      </c>
      <c r="U56" s="40" t="s">
        <v>153</v>
      </c>
      <c r="V56" s="12">
        <v>0.41250000000000003</v>
      </c>
      <c r="W56" s="38">
        <f t="shared" si="17"/>
        <v>14.044636266386355</v>
      </c>
      <c r="X56" s="38">
        <f t="shared" si="6"/>
        <v>72.634849473393416</v>
      </c>
      <c r="Y56" s="40" t="s">
        <v>12</v>
      </c>
      <c r="Z56" s="5">
        <v>0.12</v>
      </c>
      <c r="AA56" s="38">
        <f t="shared" si="7"/>
        <v>9.9047522009172866</v>
      </c>
      <c r="AB56" s="38">
        <f t="shared" si="8"/>
        <v>82.539601674310703</v>
      </c>
      <c r="AC56" s="41" t="s">
        <v>23</v>
      </c>
      <c r="AD56" s="42">
        <v>0</v>
      </c>
      <c r="AE56" s="43">
        <f t="shared" si="9"/>
        <v>0</v>
      </c>
      <c r="AF56" s="44">
        <f t="shared" si="10"/>
        <v>82.539601674310703</v>
      </c>
      <c r="AG56"/>
      <c r="AH56" s="41" t="s">
        <v>125</v>
      </c>
      <c r="AI56" s="45">
        <v>30</v>
      </c>
      <c r="AJ56" s="47">
        <v>1</v>
      </c>
      <c r="AK56" s="151">
        <f t="shared" si="11"/>
        <v>2476.1880502293211</v>
      </c>
    </row>
    <row r="57" spans="2:37" x14ac:dyDescent="0.25">
      <c r="B57" s="48" t="s">
        <v>131</v>
      </c>
      <c r="C57" s="49" t="s">
        <v>15</v>
      </c>
      <c r="D57" s="49">
        <v>0.5</v>
      </c>
      <c r="E57" s="50">
        <v>28.760562721842255</v>
      </c>
      <c r="F57" s="51">
        <v>2024</v>
      </c>
      <c r="G57" s="7">
        <v>0.18382951680462156</v>
      </c>
      <c r="H57" s="50">
        <f t="shared" si="12"/>
        <v>34.047603070027527</v>
      </c>
      <c r="I57" s="52" t="s">
        <v>1</v>
      </c>
      <c r="J57" s="7">
        <v>0.30503719588497769</v>
      </c>
      <c r="K57" s="50">
        <f t="shared" si="13"/>
        <v>10.385785367085955</v>
      </c>
      <c r="L57" s="52" t="s">
        <v>23</v>
      </c>
      <c r="M57" s="7">
        <v>0</v>
      </c>
      <c r="N57" s="50">
        <f t="shared" si="14"/>
        <v>0</v>
      </c>
      <c r="O57" s="52" t="s">
        <v>4</v>
      </c>
      <c r="P57" s="7">
        <v>0.25837421251935178</v>
      </c>
      <c r="Q57" s="50">
        <f t="shared" si="15"/>
        <v>8.7970226313898259</v>
      </c>
      <c r="R57" s="52" t="s">
        <v>40</v>
      </c>
      <c r="S57" s="7">
        <v>0.15742083598307824</v>
      </c>
      <c r="T57" s="50">
        <f t="shared" si="16"/>
        <v>5.3598021385037544</v>
      </c>
      <c r="U57" s="52" t="s">
        <v>153</v>
      </c>
      <c r="V57" s="14">
        <v>0.41250000000000003</v>
      </c>
      <c r="W57" s="50">
        <f t="shared" si="17"/>
        <v>14.044636266386355</v>
      </c>
      <c r="X57" s="50">
        <f t="shared" si="6"/>
        <v>72.634849473393416</v>
      </c>
      <c r="Y57" s="52" t="s">
        <v>12</v>
      </c>
      <c r="Z57" s="7">
        <v>0.12</v>
      </c>
      <c r="AA57" s="50">
        <f t="shared" si="7"/>
        <v>9.9047522009172866</v>
      </c>
      <c r="AB57" s="50">
        <f t="shared" si="8"/>
        <v>82.539601674310703</v>
      </c>
      <c r="AC57" s="53" t="s">
        <v>23</v>
      </c>
      <c r="AD57" s="54">
        <v>0</v>
      </c>
      <c r="AE57" s="55">
        <f t="shared" si="9"/>
        <v>0</v>
      </c>
      <c r="AF57" s="56">
        <f t="shared" si="10"/>
        <v>82.539601674310703</v>
      </c>
      <c r="AG57"/>
      <c r="AH57" s="53" t="s">
        <v>125</v>
      </c>
      <c r="AI57" s="60">
        <v>20</v>
      </c>
      <c r="AJ57" s="58">
        <v>1</v>
      </c>
      <c r="AK57" s="152">
        <f t="shared" si="11"/>
        <v>1650.792033486214</v>
      </c>
    </row>
    <row r="58" spans="2:37" x14ac:dyDescent="0.25">
      <c r="B58" s="59" t="s">
        <v>132</v>
      </c>
      <c r="C58" s="29" t="s">
        <v>14</v>
      </c>
      <c r="D58" s="29">
        <v>0.5</v>
      </c>
      <c r="E58" s="30">
        <v>30.270000000000003</v>
      </c>
      <c r="F58" s="31">
        <v>2024</v>
      </c>
      <c r="G58" s="3">
        <v>0.29629332090106053</v>
      </c>
      <c r="H58" s="30">
        <f t="shared" si="12"/>
        <v>39.238798823675104</v>
      </c>
      <c r="I58" s="32" t="s">
        <v>1</v>
      </c>
      <c r="J58" s="3">
        <v>0.30503719588497769</v>
      </c>
      <c r="K58" s="30">
        <f t="shared" si="13"/>
        <v>11.969293163068615</v>
      </c>
      <c r="L58" s="32" t="s">
        <v>23</v>
      </c>
      <c r="M58" s="3">
        <v>0</v>
      </c>
      <c r="N58" s="30">
        <f t="shared" si="14"/>
        <v>0</v>
      </c>
      <c r="O58" s="32" t="s">
        <v>3</v>
      </c>
      <c r="P58" s="3">
        <v>0.34903051980656241</v>
      </c>
      <c r="Q58" s="30">
        <f t="shared" si="15"/>
        <v>13.695538350012452</v>
      </c>
      <c r="R58" s="32" t="s">
        <v>37</v>
      </c>
      <c r="S58" s="3">
        <v>0.11676480860045257</v>
      </c>
      <c r="T58" s="30">
        <f t="shared" si="16"/>
        <v>4.5817108343580868</v>
      </c>
      <c r="U58" s="32" t="s">
        <v>23</v>
      </c>
      <c r="V58" s="3">
        <v>0</v>
      </c>
      <c r="W58" s="30">
        <f t="shared" si="17"/>
        <v>0</v>
      </c>
      <c r="X58" s="30">
        <f t="shared" si="6"/>
        <v>69.485341171114257</v>
      </c>
      <c r="Y58" s="32" t="s">
        <v>12</v>
      </c>
      <c r="Z58" s="3">
        <v>0.12</v>
      </c>
      <c r="AA58" s="30">
        <f t="shared" si="7"/>
        <v>9.4752737960610318</v>
      </c>
      <c r="AB58" s="30">
        <f t="shared" si="8"/>
        <v>78.960614967175289</v>
      </c>
      <c r="AC58" s="17" t="s">
        <v>23</v>
      </c>
      <c r="AD58" s="33">
        <v>0</v>
      </c>
      <c r="AE58" s="34">
        <f t="shared" si="9"/>
        <v>0</v>
      </c>
      <c r="AF58" s="35">
        <f t="shared" si="10"/>
        <v>78.960614967175289</v>
      </c>
      <c r="AG58"/>
      <c r="AH58" s="17" t="s">
        <v>80</v>
      </c>
      <c r="AI58" s="36">
        <v>0.25</v>
      </c>
      <c r="AJ58" s="36">
        <v>1</v>
      </c>
      <c r="AK58" s="150">
        <f t="shared" si="11"/>
        <v>19.740153741793822</v>
      </c>
    </row>
    <row r="59" spans="2:37" x14ac:dyDescent="0.25">
      <c r="B59" s="71" t="s">
        <v>133</v>
      </c>
      <c r="C59" s="37" t="s">
        <v>13</v>
      </c>
      <c r="D59" s="37">
        <v>0.75</v>
      </c>
      <c r="E59" s="38">
        <v>61.56</v>
      </c>
      <c r="F59" s="39">
        <v>2024</v>
      </c>
      <c r="G59" s="5">
        <v>0.29629332090106053</v>
      </c>
      <c r="H59" s="38">
        <f t="shared" si="12"/>
        <v>79.799816834669286</v>
      </c>
      <c r="I59" s="40" t="s">
        <v>1</v>
      </c>
      <c r="J59" s="5">
        <v>0.30503719588497769</v>
      </c>
      <c r="K59" s="38">
        <f t="shared" si="13"/>
        <v>24.341912359382356</v>
      </c>
      <c r="L59" s="40" t="s">
        <v>23</v>
      </c>
      <c r="M59" s="5">
        <v>0</v>
      </c>
      <c r="N59" s="38">
        <f t="shared" si="14"/>
        <v>0</v>
      </c>
      <c r="O59" s="40" t="s">
        <v>3</v>
      </c>
      <c r="P59" s="5">
        <v>0.34903051980656241</v>
      </c>
      <c r="Q59" s="38">
        <f t="shared" si="15"/>
        <v>27.85257155027309</v>
      </c>
      <c r="R59" s="40" t="s">
        <v>23</v>
      </c>
      <c r="S59" s="5">
        <v>0</v>
      </c>
      <c r="T59" s="38">
        <f t="shared" si="16"/>
        <v>0</v>
      </c>
      <c r="U59" s="40" t="s">
        <v>23</v>
      </c>
      <c r="V59" s="5">
        <v>0</v>
      </c>
      <c r="W59" s="38">
        <f t="shared" si="17"/>
        <v>0</v>
      </c>
      <c r="X59" s="38">
        <f t="shared" si="6"/>
        <v>131.99430074432473</v>
      </c>
      <c r="Y59" s="40" t="s">
        <v>12</v>
      </c>
      <c r="Z59" s="5">
        <v>0.12</v>
      </c>
      <c r="AA59" s="38">
        <f t="shared" si="7"/>
        <v>17.999222828771565</v>
      </c>
      <c r="AB59" s="38">
        <f t="shared" si="8"/>
        <v>149.9935235730963</v>
      </c>
      <c r="AC59" s="41" t="s">
        <v>23</v>
      </c>
      <c r="AD59" s="42">
        <v>0</v>
      </c>
      <c r="AE59" s="43">
        <f t="shared" si="9"/>
        <v>0</v>
      </c>
      <c r="AF59" s="44">
        <f t="shared" si="10"/>
        <v>149.9935235730963</v>
      </c>
      <c r="AG59"/>
      <c r="AH59" s="41" t="s">
        <v>80</v>
      </c>
      <c r="AI59" s="45">
        <v>0.25</v>
      </c>
      <c r="AJ59" s="45">
        <v>1</v>
      </c>
      <c r="AK59" s="151">
        <f t="shared" si="11"/>
        <v>37.498380893274074</v>
      </c>
    </row>
    <row r="60" spans="2:37" x14ac:dyDescent="0.25">
      <c r="B60" s="71" t="s">
        <v>134</v>
      </c>
      <c r="C60" s="37" t="s">
        <v>13</v>
      </c>
      <c r="D60" s="37">
        <v>0.5</v>
      </c>
      <c r="E60" s="38">
        <v>51.28</v>
      </c>
      <c r="F60" s="39">
        <v>2024</v>
      </c>
      <c r="G60" s="5">
        <v>0.29629332090106053</v>
      </c>
      <c r="H60" s="38">
        <f t="shared" si="12"/>
        <v>66.47392149580638</v>
      </c>
      <c r="I60" s="40" t="s">
        <v>1</v>
      </c>
      <c r="J60" s="5">
        <v>0.30503719588497769</v>
      </c>
      <c r="K60" s="38">
        <f t="shared" si="13"/>
        <v>20.277018612558919</v>
      </c>
      <c r="L60" s="40" t="s">
        <v>23</v>
      </c>
      <c r="M60" s="5">
        <v>0</v>
      </c>
      <c r="N60" s="38">
        <f t="shared" si="14"/>
        <v>0</v>
      </c>
      <c r="O60" s="40" t="s">
        <v>10</v>
      </c>
      <c r="P60" s="5">
        <v>0.51374923351876323</v>
      </c>
      <c r="Q60" s="38">
        <f t="shared" si="15"/>
        <v>34.150926217456963</v>
      </c>
      <c r="R60" s="40" t="s">
        <v>23</v>
      </c>
      <c r="S60" s="5">
        <v>0</v>
      </c>
      <c r="T60" s="38">
        <f t="shared" si="16"/>
        <v>0</v>
      </c>
      <c r="U60" s="40" t="s">
        <v>23</v>
      </c>
      <c r="V60" s="5">
        <v>0</v>
      </c>
      <c r="W60" s="38">
        <f t="shared" si="17"/>
        <v>0</v>
      </c>
      <c r="X60" s="38">
        <f t="shared" si="6"/>
        <v>120.90186632582225</v>
      </c>
      <c r="Y60" s="40" t="s">
        <v>12</v>
      </c>
      <c r="Z60" s="5">
        <v>0.12</v>
      </c>
      <c r="AA60" s="38">
        <f t="shared" si="7"/>
        <v>16.486618135339398</v>
      </c>
      <c r="AB60" s="38">
        <f t="shared" si="8"/>
        <v>137.38848446116165</v>
      </c>
      <c r="AC60" s="41" t="s">
        <v>23</v>
      </c>
      <c r="AD60" s="42">
        <v>0</v>
      </c>
      <c r="AE60" s="43">
        <f t="shared" si="9"/>
        <v>0</v>
      </c>
      <c r="AF60" s="44">
        <f t="shared" si="10"/>
        <v>137.38848446116165</v>
      </c>
      <c r="AG60"/>
      <c r="AH60" s="41" t="s">
        <v>125</v>
      </c>
      <c r="AI60" s="45">
        <v>12</v>
      </c>
      <c r="AJ60" s="45">
        <v>1</v>
      </c>
      <c r="AK60" s="151">
        <f t="shared" si="11"/>
        <v>1648.6618135339399</v>
      </c>
    </row>
    <row r="61" spans="2:37" x14ac:dyDescent="0.25">
      <c r="B61" s="48" t="s">
        <v>135</v>
      </c>
      <c r="C61" s="49" t="s">
        <v>13</v>
      </c>
      <c r="D61" s="49">
        <v>0.5</v>
      </c>
      <c r="E61" s="50">
        <v>51.28</v>
      </c>
      <c r="F61" s="51">
        <v>2024</v>
      </c>
      <c r="G61" s="7">
        <v>0.29629332090106053</v>
      </c>
      <c r="H61" s="50">
        <f t="shared" si="12"/>
        <v>66.47392149580638</v>
      </c>
      <c r="I61" s="52" t="s">
        <v>1</v>
      </c>
      <c r="J61" s="7">
        <v>0.30503719588497769</v>
      </c>
      <c r="K61" s="50">
        <f t="shared" si="13"/>
        <v>20.277018612558919</v>
      </c>
      <c r="L61" s="52" t="s">
        <v>23</v>
      </c>
      <c r="M61" s="7">
        <v>0</v>
      </c>
      <c r="N61" s="50">
        <f t="shared" si="14"/>
        <v>0</v>
      </c>
      <c r="O61" s="52" t="s">
        <v>10</v>
      </c>
      <c r="P61" s="7">
        <v>0.51374923351876323</v>
      </c>
      <c r="Q61" s="50">
        <f t="shared" si="15"/>
        <v>34.150926217456963</v>
      </c>
      <c r="R61" s="52" t="s">
        <v>23</v>
      </c>
      <c r="S61" s="7">
        <v>0</v>
      </c>
      <c r="T61" s="50">
        <f t="shared" si="16"/>
        <v>0</v>
      </c>
      <c r="U61" s="52" t="s">
        <v>23</v>
      </c>
      <c r="V61" s="7">
        <v>0</v>
      </c>
      <c r="W61" s="50">
        <f t="shared" si="17"/>
        <v>0</v>
      </c>
      <c r="X61" s="50">
        <f t="shared" si="6"/>
        <v>120.90186632582225</v>
      </c>
      <c r="Y61" s="52" t="s">
        <v>12</v>
      </c>
      <c r="Z61" s="7">
        <v>0.12</v>
      </c>
      <c r="AA61" s="50">
        <f t="shared" si="7"/>
        <v>16.486618135339398</v>
      </c>
      <c r="AB61" s="50">
        <f t="shared" si="8"/>
        <v>137.38848446116165</v>
      </c>
      <c r="AC61" s="53" t="s">
        <v>23</v>
      </c>
      <c r="AD61" s="54">
        <v>0</v>
      </c>
      <c r="AE61" s="55">
        <f t="shared" si="9"/>
        <v>0</v>
      </c>
      <c r="AF61" s="56">
        <f t="shared" si="10"/>
        <v>137.38848446116165</v>
      </c>
      <c r="AG61"/>
      <c r="AH61" s="53" t="s">
        <v>125</v>
      </c>
      <c r="AI61" s="60">
        <v>12</v>
      </c>
      <c r="AJ61" s="60">
        <v>1</v>
      </c>
      <c r="AK61" s="152">
        <f t="shared" si="11"/>
        <v>1648.6618135339399</v>
      </c>
    </row>
    <row r="62" spans="2:37" x14ac:dyDescent="0.25">
      <c r="B62" s="71" t="s">
        <v>31</v>
      </c>
      <c r="C62" s="37" t="s">
        <v>17</v>
      </c>
      <c r="D62" s="37">
        <v>0.5</v>
      </c>
      <c r="E62" s="38">
        <v>43.649999999999991</v>
      </c>
      <c r="F62" s="39">
        <v>2024</v>
      </c>
      <c r="G62" s="5">
        <v>0.29629332090106053</v>
      </c>
      <c r="H62" s="38">
        <f t="shared" si="12"/>
        <v>56.58320345733128</v>
      </c>
      <c r="I62" s="40" t="s">
        <v>1</v>
      </c>
      <c r="J62" s="5">
        <v>0.30503719588497769</v>
      </c>
      <c r="K62" s="38">
        <f t="shared" si="13"/>
        <v>17.25998171681351</v>
      </c>
      <c r="L62" s="40" t="s">
        <v>23</v>
      </c>
      <c r="M62" s="5">
        <v>0</v>
      </c>
      <c r="N62" s="38">
        <f t="shared" si="14"/>
        <v>0</v>
      </c>
      <c r="O62" s="40" t="s">
        <v>23</v>
      </c>
      <c r="P62" s="5">
        <v>0</v>
      </c>
      <c r="Q62" s="38">
        <f t="shared" si="15"/>
        <v>0</v>
      </c>
      <c r="R62" s="40" t="s">
        <v>23</v>
      </c>
      <c r="S62" s="5">
        <v>0</v>
      </c>
      <c r="T62" s="38">
        <f t="shared" si="16"/>
        <v>0</v>
      </c>
      <c r="U62" s="40" t="s">
        <v>23</v>
      </c>
      <c r="V62" s="5">
        <v>0</v>
      </c>
      <c r="W62" s="38">
        <f t="shared" si="17"/>
        <v>0</v>
      </c>
      <c r="X62" s="38">
        <f t="shared" si="6"/>
        <v>73.843185174144793</v>
      </c>
      <c r="Y62" s="40" t="s">
        <v>12</v>
      </c>
      <c r="Z62" s="5">
        <v>0.12</v>
      </c>
      <c r="AA62" s="38">
        <f t="shared" si="7"/>
        <v>10.069525251019741</v>
      </c>
      <c r="AB62" s="38">
        <f t="shared" si="8"/>
        <v>83.912710425164533</v>
      </c>
      <c r="AC62" s="41" t="s">
        <v>23</v>
      </c>
      <c r="AD62" s="42">
        <v>0</v>
      </c>
      <c r="AE62" s="43">
        <f t="shared" si="9"/>
        <v>0</v>
      </c>
      <c r="AF62" s="44">
        <f t="shared" si="10"/>
        <v>83.912710425164533</v>
      </c>
      <c r="AG62"/>
      <c r="AH62" s="41" t="s">
        <v>125</v>
      </c>
      <c r="AI62" s="45">
        <v>6</v>
      </c>
      <c r="AJ62" s="45">
        <v>1</v>
      </c>
      <c r="AK62" s="151">
        <f t="shared" si="11"/>
        <v>503.4762625509872</v>
      </c>
    </row>
    <row r="63" spans="2:37" x14ac:dyDescent="0.25">
      <c r="B63" s="71" t="s">
        <v>136</v>
      </c>
      <c r="C63" s="37" t="s">
        <v>15</v>
      </c>
      <c r="D63" s="37">
        <v>0.5</v>
      </c>
      <c r="E63" s="38">
        <v>28.760562721842255</v>
      </c>
      <c r="F63" s="39">
        <v>2024</v>
      </c>
      <c r="G63" s="5">
        <v>0.29629332090106053</v>
      </c>
      <c r="H63" s="38">
        <f t="shared" si="12"/>
        <v>37.282125361680144</v>
      </c>
      <c r="I63" s="40" t="s">
        <v>1</v>
      </c>
      <c r="J63" s="5">
        <v>0.30503719588497769</v>
      </c>
      <c r="K63" s="38">
        <f t="shared" si="13"/>
        <v>11.37243497695912</v>
      </c>
      <c r="L63" s="40" t="s">
        <v>23</v>
      </c>
      <c r="M63" s="5">
        <v>0</v>
      </c>
      <c r="N63" s="38">
        <f t="shared" si="14"/>
        <v>0</v>
      </c>
      <c r="O63" s="40" t="s">
        <v>5</v>
      </c>
      <c r="P63" s="5">
        <v>0.20496763749357835</v>
      </c>
      <c r="Q63" s="38">
        <f t="shared" si="15"/>
        <v>7.6416291561229999</v>
      </c>
      <c r="R63" s="40" t="s">
        <v>34</v>
      </c>
      <c r="S63" s="5">
        <v>0.1507693005160152</v>
      </c>
      <c r="T63" s="38">
        <f t="shared" si="16"/>
        <v>5.6209999625309051</v>
      </c>
      <c r="U63" s="40" t="s">
        <v>23</v>
      </c>
      <c r="V63" s="5">
        <v>0</v>
      </c>
      <c r="W63" s="38">
        <f t="shared" si="17"/>
        <v>0</v>
      </c>
      <c r="X63" s="38">
        <f t="shared" si="6"/>
        <v>61.917189457293169</v>
      </c>
      <c r="Y63" s="40" t="s">
        <v>12</v>
      </c>
      <c r="Z63" s="5">
        <v>0.12</v>
      </c>
      <c r="AA63" s="38">
        <f t="shared" si="7"/>
        <v>8.4432531078127013</v>
      </c>
      <c r="AB63" s="38">
        <f t="shared" si="8"/>
        <v>70.36044256510587</v>
      </c>
      <c r="AC63" s="41" t="s">
        <v>23</v>
      </c>
      <c r="AD63" s="42">
        <v>0</v>
      </c>
      <c r="AE63" s="43">
        <f t="shared" si="9"/>
        <v>0</v>
      </c>
      <c r="AF63" s="44">
        <f t="shared" si="10"/>
        <v>70.36044256510587</v>
      </c>
      <c r="AG63"/>
      <c r="AH63" s="41" t="s">
        <v>80</v>
      </c>
      <c r="AI63" s="45">
        <v>0.25</v>
      </c>
      <c r="AJ63" s="45">
        <v>1</v>
      </c>
      <c r="AK63" s="151">
        <f t="shared" si="11"/>
        <v>17.590110641276468</v>
      </c>
    </row>
    <row r="64" spans="2:37" x14ac:dyDescent="0.25">
      <c r="B64" s="59" t="s">
        <v>32</v>
      </c>
      <c r="C64" s="29" t="s">
        <v>16</v>
      </c>
      <c r="D64" s="29">
        <v>0.5</v>
      </c>
      <c r="E64" s="30">
        <v>16.496885983897492</v>
      </c>
      <c r="F64" s="31">
        <v>2024</v>
      </c>
      <c r="G64" s="3">
        <v>0.18382951680462156</v>
      </c>
      <c r="H64" s="30">
        <f t="shared" si="12"/>
        <v>19.529500563098303</v>
      </c>
      <c r="I64" s="32" t="s">
        <v>1</v>
      </c>
      <c r="J64" s="3">
        <v>0.30503719588497769</v>
      </c>
      <c r="K64" s="30">
        <f t="shared" si="13"/>
        <v>5.957224088801599</v>
      </c>
      <c r="L64" s="32" t="s">
        <v>23</v>
      </c>
      <c r="M64" s="3">
        <v>0</v>
      </c>
      <c r="N64" s="30">
        <f t="shared" si="14"/>
        <v>0</v>
      </c>
      <c r="O64" s="32" t="s">
        <v>11</v>
      </c>
      <c r="P64" s="3">
        <v>0.20496763749357835</v>
      </c>
      <c r="Q64" s="30">
        <f t="shared" si="15"/>
        <v>4.002915591847767</v>
      </c>
      <c r="R64" s="32" t="s">
        <v>36</v>
      </c>
      <c r="S64" s="3">
        <v>8.0415179311402865E-2</v>
      </c>
      <c r="T64" s="30">
        <f t="shared" si="16"/>
        <v>1.5704682896436932</v>
      </c>
      <c r="U64" s="32" t="s">
        <v>144</v>
      </c>
      <c r="V64" s="3">
        <v>0.21108395576741337</v>
      </c>
      <c r="W64" s="30">
        <f t="shared" si="17"/>
        <v>4.1223642330207166</v>
      </c>
      <c r="X64" s="30">
        <f t="shared" si="6"/>
        <v>35.182472766412076</v>
      </c>
      <c r="Y64" s="32" t="s">
        <v>12</v>
      </c>
      <c r="Z64" s="3">
        <v>0.12</v>
      </c>
      <c r="AA64" s="30">
        <f t="shared" si="7"/>
        <v>4.7976099226925584</v>
      </c>
      <c r="AB64" s="30">
        <f t="shared" si="8"/>
        <v>39.980082689104634</v>
      </c>
      <c r="AC64" s="17" t="s">
        <v>25</v>
      </c>
      <c r="AD64" s="33">
        <v>0.05</v>
      </c>
      <c r="AE64" s="34">
        <f t="shared" si="9"/>
        <v>1.9990041344552318</v>
      </c>
      <c r="AF64" s="35">
        <f t="shared" si="10"/>
        <v>41.979086823559868</v>
      </c>
      <c r="AG64"/>
      <c r="AH64" s="17" t="s">
        <v>80</v>
      </c>
      <c r="AI64" s="36">
        <v>0.25</v>
      </c>
      <c r="AJ64" s="36">
        <v>1</v>
      </c>
      <c r="AK64" s="150">
        <f t="shared" si="11"/>
        <v>10.494771705889967</v>
      </c>
    </row>
    <row r="65" spans="1:37" x14ac:dyDescent="0.25">
      <c r="B65" s="48" t="s">
        <v>137</v>
      </c>
      <c r="C65" s="49" t="s">
        <v>16</v>
      </c>
      <c r="D65" s="49">
        <v>0.75</v>
      </c>
      <c r="E65" s="50">
        <v>20.475714656739679</v>
      </c>
      <c r="F65" s="51">
        <v>2024</v>
      </c>
      <c r="G65" s="7">
        <v>0.18382951680462156</v>
      </c>
      <c r="H65" s="50">
        <f t="shared" si="12"/>
        <v>24.239755388317441</v>
      </c>
      <c r="I65" s="52" t="s">
        <v>1</v>
      </c>
      <c r="J65" s="7">
        <v>0.30503719588497769</v>
      </c>
      <c r="K65" s="50">
        <f t="shared" si="13"/>
        <v>7.3940270125901302</v>
      </c>
      <c r="L65" s="52" t="s">
        <v>23</v>
      </c>
      <c r="M65" s="7">
        <v>0</v>
      </c>
      <c r="N65" s="50">
        <f t="shared" si="14"/>
        <v>0</v>
      </c>
      <c r="O65" s="52" t="s">
        <v>11</v>
      </c>
      <c r="P65" s="7">
        <v>0.20496763749357835</v>
      </c>
      <c r="Q65" s="50">
        <f t="shared" si="15"/>
        <v>4.9683653953656615</v>
      </c>
      <c r="R65" s="52" t="s">
        <v>37</v>
      </c>
      <c r="S65" s="7">
        <v>0.11676480860045257</v>
      </c>
      <c r="T65" s="50">
        <f t="shared" si="16"/>
        <v>2.8303503984386751</v>
      </c>
      <c r="U65" s="52" t="s">
        <v>144</v>
      </c>
      <c r="V65" s="7">
        <v>0.21108395576741337</v>
      </c>
      <c r="W65" s="50">
        <f t="shared" si="17"/>
        <v>5.1166234542005187</v>
      </c>
      <c r="X65" s="50">
        <f t="shared" si="6"/>
        <v>44.549121648912426</v>
      </c>
      <c r="Y65" s="52" t="s">
        <v>12</v>
      </c>
      <c r="Z65" s="7">
        <v>0.12</v>
      </c>
      <c r="AA65" s="50">
        <f t="shared" si="7"/>
        <v>6.0748802248516967</v>
      </c>
      <c r="AB65" s="50">
        <f t="shared" si="8"/>
        <v>50.624001873764122</v>
      </c>
      <c r="AC65" s="53" t="s">
        <v>25</v>
      </c>
      <c r="AD65" s="54">
        <v>0.05</v>
      </c>
      <c r="AE65" s="55">
        <f t="shared" si="9"/>
        <v>2.5312000936882062</v>
      </c>
      <c r="AF65" s="56">
        <f t="shared" si="10"/>
        <v>53.155201967452328</v>
      </c>
      <c r="AG65"/>
      <c r="AH65" s="53" t="s">
        <v>80</v>
      </c>
      <c r="AI65" s="60">
        <v>0.25</v>
      </c>
      <c r="AJ65" s="60">
        <v>1</v>
      </c>
      <c r="AK65" s="152">
        <f t="shared" si="11"/>
        <v>13.288800491863082</v>
      </c>
    </row>
    <row r="66" spans="1:37" x14ac:dyDescent="0.25">
      <c r="B66" s="16" t="s">
        <v>157</v>
      </c>
      <c r="C66" s="61" t="s">
        <v>18</v>
      </c>
      <c r="D66" s="49">
        <v>0.75</v>
      </c>
      <c r="E66" s="62">
        <v>42.585974374513029</v>
      </c>
      <c r="F66" s="63">
        <v>2024</v>
      </c>
      <c r="G66" s="18">
        <v>0.29629332090106053</v>
      </c>
      <c r="H66" s="62">
        <f t="shared" si="12"/>
        <v>55.20391414574496</v>
      </c>
      <c r="I66" s="64" t="s">
        <v>1</v>
      </c>
      <c r="J66" s="18">
        <v>0.30503719588497769</v>
      </c>
      <c r="K66" s="62">
        <f t="shared" si="13"/>
        <v>16.839247172893096</v>
      </c>
      <c r="L66" s="64" t="s">
        <v>23</v>
      </c>
      <c r="M66" s="18">
        <v>0</v>
      </c>
      <c r="N66" s="62">
        <f t="shared" si="14"/>
        <v>0</v>
      </c>
      <c r="O66" s="64" t="s">
        <v>7</v>
      </c>
      <c r="P66" s="18">
        <v>0.34903051980656241</v>
      </c>
      <c r="Q66" s="62">
        <f t="shared" si="15"/>
        <v>19.267850849646209</v>
      </c>
      <c r="R66" s="64" t="s">
        <v>35</v>
      </c>
      <c r="S66" s="18">
        <v>4.690274746974156E-2</v>
      </c>
      <c r="T66" s="62">
        <f t="shared" si="16"/>
        <v>2.5892152445191696</v>
      </c>
      <c r="U66" s="64" t="s">
        <v>23</v>
      </c>
      <c r="V66" s="18">
        <v>0</v>
      </c>
      <c r="W66" s="62">
        <f t="shared" si="17"/>
        <v>0</v>
      </c>
      <c r="X66" s="62">
        <f t="shared" ref="X66:X68" si="18">SUM(H66,K66,N66,Q66,T66,W66)</f>
        <v>93.900227412803432</v>
      </c>
      <c r="Y66" s="64" t="s">
        <v>12</v>
      </c>
      <c r="Z66" s="18">
        <v>0.12</v>
      </c>
      <c r="AA66" s="62">
        <f t="shared" ref="AA66:AA68" si="19">AB66-X66</f>
        <v>12.804576465382283</v>
      </c>
      <c r="AB66" s="62">
        <f t="shared" ref="AB66:AB68" si="20">X66/(1-Z66)</f>
        <v>106.70480387818571</v>
      </c>
      <c r="AC66" s="65" t="s">
        <v>23</v>
      </c>
      <c r="AD66" s="66">
        <v>0</v>
      </c>
      <c r="AE66" s="67">
        <f t="shared" ref="AE66:AE68" si="21">AD66*AB66</f>
        <v>0</v>
      </c>
      <c r="AF66" s="68">
        <f t="shared" ref="AF66:AF68" si="22">AB66+AE66</f>
        <v>106.70480387818571</v>
      </c>
      <c r="AG66"/>
      <c r="AH66" s="65" t="s">
        <v>80</v>
      </c>
      <c r="AI66" s="69">
        <v>0.25</v>
      </c>
      <c r="AJ66" s="69">
        <v>1</v>
      </c>
      <c r="AK66" s="153">
        <f t="shared" ref="AK66:AK68" si="23">IF(AI66="",AF66,AF66*AI66*AJ66)</f>
        <v>26.676200969546429</v>
      </c>
    </row>
    <row r="67" spans="1:37" x14ac:dyDescent="0.25">
      <c r="B67" s="4" t="s">
        <v>138</v>
      </c>
      <c r="C67" s="37" t="s">
        <v>19</v>
      </c>
      <c r="D67" s="37">
        <v>0.5</v>
      </c>
      <c r="E67" s="38">
        <v>12.102095922430959</v>
      </c>
      <c r="F67" s="39">
        <v>2024</v>
      </c>
      <c r="G67" s="5">
        <v>0.29629332090106053</v>
      </c>
      <c r="H67" s="38">
        <f t="shared" si="12"/>
        <v>15.687866113151211</v>
      </c>
      <c r="I67" s="40" t="s">
        <v>1</v>
      </c>
      <c r="J67" s="5">
        <v>0.30503719588497769</v>
      </c>
      <c r="K67" s="38">
        <f t="shared" si="13"/>
        <v>4.7853826885746091</v>
      </c>
      <c r="L67" s="40" t="s">
        <v>23</v>
      </c>
      <c r="M67" s="5">
        <v>0</v>
      </c>
      <c r="N67" s="38">
        <f t="shared" si="14"/>
        <v>0</v>
      </c>
      <c r="O67" s="40" t="s">
        <v>6</v>
      </c>
      <c r="P67" s="5">
        <v>0.25520276182867313</v>
      </c>
      <c r="Q67" s="38">
        <f t="shared" si="15"/>
        <v>4.0035867592746408</v>
      </c>
      <c r="R67" s="40" t="s">
        <v>36</v>
      </c>
      <c r="S67" s="5">
        <v>8.0415179311402865E-2</v>
      </c>
      <c r="T67" s="38">
        <f t="shared" si="16"/>
        <v>1.2615425665023354</v>
      </c>
      <c r="U67" s="40" t="s">
        <v>23</v>
      </c>
      <c r="V67" s="5">
        <v>0</v>
      </c>
      <c r="W67" s="38">
        <f t="shared" si="17"/>
        <v>0</v>
      </c>
      <c r="X67" s="38">
        <f t="shared" si="18"/>
        <v>25.738378127502795</v>
      </c>
      <c r="Y67" s="40" t="s">
        <v>12</v>
      </c>
      <c r="Z67" s="5">
        <v>0.12</v>
      </c>
      <c r="AA67" s="38">
        <f t="shared" si="19"/>
        <v>3.5097788355685644</v>
      </c>
      <c r="AB67" s="38">
        <f t="shared" si="20"/>
        <v>29.248156963071359</v>
      </c>
      <c r="AC67" s="41" t="s">
        <v>23</v>
      </c>
      <c r="AD67" s="42">
        <v>0</v>
      </c>
      <c r="AE67" s="43">
        <f t="shared" si="21"/>
        <v>0</v>
      </c>
      <c r="AF67" s="44">
        <f t="shared" si="22"/>
        <v>29.248156963071359</v>
      </c>
      <c r="AG67"/>
      <c r="AH67" s="41" t="s">
        <v>7</v>
      </c>
      <c r="AI67" s="45">
        <v>16</v>
      </c>
      <c r="AJ67" s="45">
        <v>1</v>
      </c>
      <c r="AK67" s="151">
        <f t="shared" si="23"/>
        <v>467.97051140914175</v>
      </c>
    </row>
    <row r="68" spans="1:37" x14ac:dyDescent="0.25">
      <c r="B68" s="6" t="s">
        <v>139</v>
      </c>
      <c r="C68" s="49" t="s">
        <v>19</v>
      </c>
      <c r="D68" s="49">
        <v>0.75</v>
      </c>
      <c r="E68" s="50">
        <v>14.218168123971951</v>
      </c>
      <c r="F68" s="51">
        <v>2024</v>
      </c>
      <c r="G68" s="7">
        <v>0.29629332090106053</v>
      </c>
      <c r="H68" s="50">
        <f t="shared" si="12"/>
        <v>18.430916374553203</v>
      </c>
      <c r="I68" s="52" t="s">
        <v>1</v>
      </c>
      <c r="J68" s="7">
        <v>0.30503719588497769</v>
      </c>
      <c r="K68" s="50">
        <f t="shared" si="13"/>
        <v>5.6221150484842282</v>
      </c>
      <c r="L68" s="52" t="s">
        <v>23</v>
      </c>
      <c r="M68" s="7">
        <v>0</v>
      </c>
      <c r="N68" s="50">
        <f t="shared" si="14"/>
        <v>0</v>
      </c>
      <c r="O68" s="52" t="s">
        <v>11</v>
      </c>
      <c r="P68" s="7">
        <v>0.20496763749357835</v>
      </c>
      <c r="Q68" s="50">
        <f t="shared" si="15"/>
        <v>3.777741386133878</v>
      </c>
      <c r="R68" s="52" t="s">
        <v>36</v>
      </c>
      <c r="S68" s="7">
        <v>8.0415179311402865E-2</v>
      </c>
      <c r="T68" s="50">
        <f t="shared" si="16"/>
        <v>1.4821254451331669</v>
      </c>
      <c r="U68" s="52" t="s">
        <v>23</v>
      </c>
      <c r="V68" s="7">
        <v>0</v>
      </c>
      <c r="W68" s="50">
        <f t="shared" si="17"/>
        <v>0</v>
      </c>
      <c r="X68" s="50">
        <f t="shared" si="18"/>
        <v>29.312898254304478</v>
      </c>
      <c r="Y68" s="52" t="s">
        <v>12</v>
      </c>
      <c r="Z68" s="7">
        <v>0.12</v>
      </c>
      <c r="AA68" s="50">
        <f t="shared" si="19"/>
        <v>3.9972133983142442</v>
      </c>
      <c r="AB68" s="50">
        <f t="shared" si="20"/>
        <v>33.310111652618723</v>
      </c>
      <c r="AC68" s="53" t="s">
        <v>23</v>
      </c>
      <c r="AD68" s="94">
        <v>0</v>
      </c>
      <c r="AE68" s="95">
        <f t="shared" si="21"/>
        <v>0</v>
      </c>
      <c r="AF68" s="96">
        <f t="shared" si="22"/>
        <v>33.310111652618723</v>
      </c>
      <c r="AG68"/>
      <c r="AH68" s="53" t="s">
        <v>80</v>
      </c>
      <c r="AI68" s="60">
        <v>0.25</v>
      </c>
      <c r="AJ68" s="60">
        <v>1</v>
      </c>
      <c r="AK68" s="152">
        <f t="shared" si="23"/>
        <v>8.3275279131546807</v>
      </c>
    </row>
    <row r="69" spans="1:37" customFormat="1" x14ac:dyDescent="0.25">
      <c r="AK69" s="154"/>
    </row>
    <row r="70" spans="1:37" customFormat="1" x14ac:dyDescent="0.25">
      <c r="AK70" s="154"/>
    </row>
    <row r="71" spans="1:37" customFormat="1" x14ac:dyDescent="0.25">
      <c r="A71" s="1"/>
      <c r="AK71" s="154"/>
    </row>
    <row r="72" spans="1:37" customFormat="1" x14ac:dyDescent="0.25">
      <c r="AK72" s="154"/>
    </row>
    <row r="73" spans="1:37" customFormat="1" x14ac:dyDescent="0.25">
      <c r="AK73" s="154"/>
    </row>
    <row r="74" spans="1:37" customFormat="1" x14ac:dyDescent="0.25">
      <c r="AK74" s="154"/>
    </row>
    <row r="75" spans="1:37" customFormat="1" x14ac:dyDescent="0.25">
      <c r="AK75" s="154"/>
    </row>
    <row r="76" spans="1:37" customFormat="1" x14ac:dyDescent="0.25">
      <c r="AK76" s="154"/>
    </row>
    <row r="77" spans="1:37" customFormat="1" x14ac:dyDescent="0.25">
      <c r="AK77" s="154"/>
    </row>
    <row r="78" spans="1:37" customFormat="1" x14ac:dyDescent="0.25">
      <c r="AK78" s="154"/>
    </row>
    <row r="79" spans="1:37" customFormat="1" x14ac:dyDescent="0.25">
      <c r="AK79" s="154"/>
    </row>
    <row r="80" spans="1:37" customFormat="1" x14ac:dyDescent="0.25">
      <c r="AK80" s="154"/>
    </row>
    <row r="81" spans="2:37" customFormat="1" x14ac:dyDescent="0.25">
      <c r="AK81" s="154"/>
    </row>
    <row r="82" spans="2:37" customFormat="1" x14ac:dyDescent="0.25">
      <c r="AK82" s="154"/>
    </row>
    <row r="83" spans="2:37" customFormat="1" x14ac:dyDescent="0.25">
      <c r="AK83" s="154"/>
    </row>
    <row r="84" spans="2:37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 s="154"/>
    </row>
    <row r="85" spans="2:37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 s="154"/>
    </row>
    <row r="86" spans="2:37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 s="154"/>
    </row>
  </sheetData>
  <sheetProtection algorithmName="SHA-512" hashValue="7NZxA6GWlMJB59Z7kgaDzi3RyUcoXR9Psfwlfa/Urb6cgrOYT4SjyJWxTp5cowzgpevKS3qsFMBfn8g61dbR1g==" saltValue="AE3pPvChpU3y9bU7Lt7wGg==" spinCount="100000" sheet="1" objects="1" scenarios="1"/>
  <dataValidations count="2">
    <dataValidation type="list" allowBlank="1" showInputMessage="1" showErrorMessage="1" sqref="F31:F68 F4:F27" xr:uid="{4CCEA836-1357-4FC0-904C-8373EE707EE7}">
      <formula1>#REF!</formula1>
    </dataValidation>
    <dataValidation type="list" allowBlank="1" showInputMessage="1" showErrorMessage="1" sqref="R31:R68 R4:R27 I31:I68 I4:I27 O31:O68 U31:U68 L4:L27 O4:O27 U4:U27 L31:L68 Y4:Y27 Y31:Y68 AH4:AH68 AC4:AC27 AC31:AC68 C4:C68" xr:uid="{524EC140-50DD-45FD-A496-20FE548265D3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2C3A-78C0-4294-B4F5-F334AA397F63}">
  <sheetPr codeName="Sheet4">
    <tabColor theme="5" tint="0.39997558519241921"/>
  </sheetPr>
  <dimension ref="A1:AL86"/>
  <sheetViews>
    <sheetView tabSelected="1" workbookViewId="0">
      <selection activeCell="J28" sqref="J28"/>
    </sheetView>
  </sheetViews>
  <sheetFormatPr defaultColWidth="9.140625" defaultRowHeight="15" x14ac:dyDescent="0.25"/>
  <cols>
    <col min="1" max="1" width="3.85546875" style="1" customWidth="1"/>
    <col min="2" max="2" width="48.140625" style="1" customWidth="1"/>
    <col min="3" max="3" width="46.42578125" style="1" bestFit="1" customWidth="1"/>
    <col min="4" max="4" width="18.42578125" style="1" bestFit="1" customWidth="1"/>
    <col min="5" max="8" width="11.140625" style="1" customWidth="1"/>
    <col min="9" max="10" width="12.85546875" style="1" customWidth="1"/>
    <col min="11" max="11" width="9.140625" style="1"/>
    <col min="12" max="12" width="14.7109375" style="1" bestFit="1" customWidth="1"/>
    <col min="13" max="13" width="12.85546875" style="1" customWidth="1"/>
    <col min="14" max="14" width="9.140625" style="1"/>
    <col min="15" max="15" width="37" style="1" bestFit="1" customWidth="1"/>
    <col min="16" max="16" width="12.85546875" style="1" customWidth="1"/>
    <col min="17" max="17" width="9.140625" style="1"/>
    <col min="18" max="18" width="25" style="1" customWidth="1"/>
    <col min="19" max="19" width="12.85546875" style="1" customWidth="1"/>
    <col min="20" max="20" width="9.140625" style="1"/>
    <col min="21" max="21" width="29.42578125" style="1" bestFit="1" customWidth="1"/>
    <col min="22" max="22" width="12.85546875" style="1" customWidth="1"/>
    <col min="23" max="23" width="9.140625" style="1"/>
    <col min="24" max="24" width="10.7109375" style="1" customWidth="1"/>
    <col min="25" max="25" width="28" style="1" bestFit="1" customWidth="1"/>
    <col min="26" max="26" width="12.85546875" style="1" customWidth="1"/>
    <col min="27" max="27" width="9.140625" style="1"/>
    <col min="28" max="28" width="12.42578125" style="1" customWidth="1"/>
    <col min="29" max="29" width="30" style="1" bestFit="1" customWidth="1"/>
    <col min="30" max="31" width="11.140625" style="1" customWidth="1"/>
    <col min="32" max="32" width="12.28515625" style="1" customWidth="1"/>
    <col min="33" max="33" width="6.7109375" style="1" customWidth="1"/>
    <col min="34" max="36" width="10.7109375" style="1" customWidth="1"/>
    <col min="37" max="37" width="11.140625" style="147" customWidth="1"/>
    <col min="38" max="38" width="7.42578125" customWidth="1"/>
    <col min="39" max="16384" width="9.140625" style="1"/>
  </cols>
  <sheetData>
    <row r="1" spans="1:38" x14ac:dyDescent="0.25">
      <c r="A1" s="19"/>
      <c r="B1" s="8" t="s">
        <v>21</v>
      </c>
      <c r="C1" s="124"/>
      <c r="G1" s="20"/>
      <c r="J1" s="19"/>
      <c r="K1" s="19"/>
      <c r="M1" s="19"/>
      <c r="N1" s="19"/>
      <c r="P1" s="19"/>
      <c r="Q1" s="19"/>
      <c r="R1" s="19"/>
      <c r="S1" s="19"/>
      <c r="T1" s="19"/>
      <c r="U1" s="19"/>
      <c r="V1" s="19"/>
      <c r="W1" s="19"/>
      <c r="Y1" s="19"/>
      <c r="Z1" s="19"/>
      <c r="AA1" s="19"/>
      <c r="AG1"/>
      <c r="AI1" s="21"/>
      <c r="AL1" s="1"/>
    </row>
    <row r="2" spans="1:38" x14ac:dyDescent="0.25">
      <c r="C2" s="22" t="s">
        <v>41</v>
      </c>
      <c r="D2" s="23"/>
      <c r="E2" s="23"/>
      <c r="F2" s="23"/>
      <c r="G2" s="23"/>
      <c r="H2" s="24"/>
      <c r="I2" s="22" t="s">
        <v>42</v>
      </c>
      <c r="J2" s="23"/>
      <c r="K2" s="24"/>
      <c r="L2" s="22" t="s">
        <v>43</v>
      </c>
      <c r="M2" s="23"/>
      <c r="N2" s="24"/>
      <c r="O2" s="22" t="s">
        <v>44</v>
      </c>
      <c r="P2" s="23"/>
      <c r="Q2" s="24"/>
      <c r="R2" s="22" t="s">
        <v>33</v>
      </c>
      <c r="S2" s="23"/>
      <c r="T2" s="24"/>
      <c r="U2" s="22" t="s">
        <v>45</v>
      </c>
      <c r="V2" s="23"/>
      <c r="W2" s="24"/>
      <c r="X2" s="23" t="s">
        <v>46</v>
      </c>
      <c r="Y2" s="22" t="s">
        <v>47</v>
      </c>
      <c r="Z2" s="23"/>
      <c r="AA2" s="23"/>
      <c r="AB2" s="25" t="s">
        <v>46</v>
      </c>
      <c r="AC2" s="25" t="s">
        <v>22</v>
      </c>
      <c r="AD2" s="24"/>
      <c r="AE2" s="24"/>
      <c r="AF2" s="25" t="s">
        <v>46</v>
      </c>
      <c r="AG2"/>
      <c r="AH2" s="25" t="s">
        <v>48</v>
      </c>
      <c r="AI2" s="25"/>
      <c r="AJ2" s="24" t="s">
        <v>49</v>
      </c>
      <c r="AK2" s="148" t="s">
        <v>50</v>
      </c>
      <c r="AL2" s="1"/>
    </row>
    <row r="3" spans="1:38" ht="22.5" x14ac:dyDescent="0.25">
      <c r="A3" s="26"/>
      <c r="B3" s="27" t="s">
        <v>0</v>
      </c>
      <c r="C3" s="28" t="s">
        <v>28</v>
      </c>
      <c r="D3" s="28" t="s">
        <v>29</v>
      </c>
      <c r="E3" s="28" t="s">
        <v>51</v>
      </c>
      <c r="F3" s="28" t="s">
        <v>52</v>
      </c>
      <c r="G3" s="28" t="s">
        <v>53</v>
      </c>
      <c r="H3" s="28" t="s">
        <v>54</v>
      </c>
      <c r="I3" s="28" t="s">
        <v>30</v>
      </c>
      <c r="J3" s="28" t="s">
        <v>55</v>
      </c>
      <c r="K3" s="28" t="s">
        <v>56</v>
      </c>
      <c r="L3" s="28" t="s">
        <v>30</v>
      </c>
      <c r="M3" s="28" t="s">
        <v>57</v>
      </c>
      <c r="N3" s="28" t="s">
        <v>58</v>
      </c>
      <c r="O3" s="28" t="s">
        <v>30</v>
      </c>
      <c r="P3" s="28" t="s">
        <v>59</v>
      </c>
      <c r="Q3" s="28" t="s">
        <v>60</v>
      </c>
      <c r="R3" s="28" t="s">
        <v>30</v>
      </c>
      <c r="S3" s="28" t="s">
        <v>61</v>
      </c>
      <c r="T3" s="28" t="s">
        <v>62</v>
      </c>
      <c r="U3" s="28" t="s">
        <v>30</v>
      </c>
      <c r="V3" s="28" t="s">
        <v>63</v>
      </c>
      <c r="W3" s="28" t="s">
        <v>64</v>
      </c>
      <c r="X3" s="28" t="s">
        <v>65</v>
      </c>
      <c r="Y3" s="28" t="s">
        <v>30</v>
      </c>
      <c r="Z3" s="28" t="s">
        <v>66</v>
      </c>
      <c r="AA3" s="28" t="s">
        <v>67</v>
      </c>
      <c r="AB3" s="28" t="s">
        <v>68</v>
      </c>
      <c r="AC3" s="27" t="s">
        <v>30</v>
      </c>
      <c r="AD3" s="28" t="s">
        <v>69</v>
      </c>
      <c r="AE3" s="28" t="s">
        <v>140</v>
      </c>
      <c r="AF3" s="27" t="s">
        <v>70</v>
      </c>
      <c r="AG3"/>
      <c r="AH3" s="27" t="s">
        <v>71</v>
      </c>
      <c r="AI3" s="28" t="s">
        <v>72</v>
      </c>
      <c r="AJ3" s="28" t="s">
        <v>73</v>
      </c>
      <c r="AK3" s="149" t="s">
        <v>74</v>
      </c>
    </row>
    <row r="4" spans="1:38" x14ac:dyDescent="0.25">
      <c r="B4" s="2" t="s">
        <v>75</v>
      </c>
      <c r="C4" s="29" t="s">
        <v>16</v>
      </c>
      <c r="D4" s="29">
        <v>0.75</v>
      </c>
      <c r="E4" s="30">
        <v>24.04</v>
      </c>
      <c r="F4" s="31">
        <v>2024</v>
      </c>
      <c r="G4" s="3">
        <v>0.18382951680462156</v>
      </c>
      <c r="H4" s="30">
        <f>E4*(1+G4)</f>
        <v>28.4592615839831</v>
      </c>
      <c r="I4" s="32" t="s">
        <v>1</v>
      </c>
      <c r="J4" s="3">
        <v>0.30503719588497769</v>
      </c>
      <c r="K4" s="30">
        <f>J4*$H4</f>
        <v>8.6811333505352728</v>
      </c>
      <c r="L4" s="32" t="s">
        <v>23</v>
      </c>
      <c r="M4" s="3">
        <v>0</v>
      </c>
      <c r="N4" s="30">
        <f>M4*$H4</f>
        <v>0</v>
      </c>
      <c r="O4" s="32" t="s">
        <v>143</v>
      </c>
      <c r="P4" s="10">
        <v>0.38280414274300967</v>
      </c>
      <c r="Q4" s="30">
        <f>P4*$H4</f>
        <v>10.894323233755719</v>
      </c>
      <c r="R4" s="32" t="s">
        <v>38</v>
      </c>
      <c r="S4" s="3">
        <v>0.18711892980506492</v>
      </c>
      <c r="T4" s="30">
        <f>S4*$H4</f>
        <v>5.3252665706373143</v>
      </c>
      <c r="U4" s="32" t="s">
        <v>2</v>
      </c>
      <c r="V4" s="10">
        <v>6.4831567327841316E-2</v>
      </c>
      <c r="W4" s="30">
        <f>V4*$H4</f>
        <v>1.8450585334826481</v>
      </c>
      <c r="X4" s="30">
        <f>SUM(H4,K4,N4,Q4,T4,W4)</f>
        <v>55.205043272394057</v>
      </c>
      <c r="Y4" s="32" t="s">
        <v>12</v>
      </c>
      <c r="Z4" s="10">
        <v>0.12</v>
      </c>
      <c r="AA4" s="30">
        <f>AB4-X4</f>
        <v>7.5279604462355536</v>
      </c>
      <c r="AB4" s="30">
        <f>X4/(1-Z4)</f>
        <v>62.733003718629611</v>
      </c>
      <c r="AC4" s="17" t="s">
        <v>27</v>
      </c>
      <c r="AD4" s="33">
        <v>2.3722627737226276E-2</v>
      </c>
      <c r="AE4" s="34">
        <f>AD4*AB4</f>
        <v>1.4881916940550819</v>
      </c>
      <c r="AF4" s="35">
        <f>AB4+AE4</f>
        <v>64.221195412684693</v>
      </c>
      <c r="AG4"/>
      <c r="AH4" s="17" t="s">
        <v>7</v>
      </c>
      <c r="AI4" s="97">
        <v>19.714285714285715</v>
      </c>
      <c r="AJ4" s="36">
        <v>1</v>
      </c>
      <c r="AK4" s="150">
        <f>IF(AI4="",AF4,AF4*AI4*AJ4)</f>
        <v>1266.0749952786412</v>
      </c>
    </row>
    <row r="5" spans="1:38" x14ac:dyDescent="0.25">
      <c r="B5" s="4" t="s">
        <v>76</v>
      </c>
      <c r="C5" s="37" t="s">
        <v>16</v>
      </c>
      <c r="D5" s="37">
        <v>0.75</v>
      </c>
      <c r="E5" s="38">
        <v>24.04</v>
      </c>
      <c r="F5" s="39">
        <v>2024</v>
      </c>
      <c r="G5" s="5">
        <v>0.18382951680462156</v>
      </c>
      <c r="H5" s="38">
        <f t="shared" ref="H5:H27" si="0">E5*(1+G5)</f>
        <v>28.4592615839831</v>
      </c>
      <c r="I5" s="40" t="s">
        <v>1</v>
      </c>
      <c r="J5" s="5">
        <v>0.30503719588497769</v>
      </c>
      <c r="K5" s="38">
        <f t="shared" ref="K5:K27" si="1">J5*$H5</f>
        <v>8.6811333505352728</v>
      </c>
      <c r="L5" s="40" t="s">
        <v>23</v>
      </c>
      <c r="M5" s="5">
        <v>0</v>
      </c>
      <c r="N5" s="38">
        <f t="shared" ref="N5:N27" si="2">M5*$H5</f>
        <v>0</v>
      </c>
      <c r="O5" s="40" t="s">
        <v>143</v>
      </c>
      <c r="P5" s="12">
        <v>0.38280414274300967</v>
      </c>
      <c r="Q5" s="38">
        <f t="shared" ref="Q5:Q27" si="3">P5*$H5</f>
        <v>10.894323233755719</v>
      </c>
      <c r="R5" s="40" t="s">
        <v>38</v>
      </c>
      <c r="S5" s="5">
        <v>0.18711892980506492</v>
      </c>
      <c r="T5" s="38">
        <f t="shared" ref="T5:T27" si="4">S5*$H5</f>
        <v>5.3252665706373143</v>
      </c>
      <c r="U5" s="40" t="s">
        <v>2</v>
      </c>
      <c r="V5" s="5">
        <v>6.4831567327841316E-2</v>
      </c>
      <c r="W5" s="38">
        <f t="shared" ref="W5:W27" si="5">V5*$H5</f>
        <v>1.8450585334826481</v>
      </c>
      <c r="X5" s="38">
        <f t="shared" ref="X5:X27" si="6">SUM(H5,K5,N5,Q5,T5,W5)</f>
        <v>55.205043272394057</v>
      </c>
      <c r="Y5" s="40" t="s">
        <v>12</v>
      </c>
      <c r="Z5" s="5">
        <v>0.12</v>
      </c>
      <c r="AA5" s="38">
        <f t="shared" ref="AA5:AA65" si="7">AB5-X5</f>
        <v>7.5279604462355536</v>
      </c>
      <c r="AB5" s="38">
        <f t="shared" ref="AB5:AB65" si="8">X5/(1-Z5)</f>
        <v>62.733003718629611</v>
      </c>
      <c r="AC5" s="41" t="s">
        <v>27</v>
      </c>
      <c r="AD5" s="42">
        <v>2.3722627737226276E-2</v>
      </c>
      <c r="AE5" s="43">
        <f t="shared" ref="AE5:AE65" si="9">AD5*AB5</f>
        <v>1.4881916940550819</v>
      </c>
      <c r="AF5" s="44">
        <f t="shared" ref="AF5:AF65" si="10">AB5+AE5</f>
        <v>64.221195412684693</v>
      </c>
      <c r="AG5"/>
      <c r="AH5" s="41" t="s">
        <v>7</v>
      </c>
      <c r="AI5" s="98">
        <v>25.571428571428573</v>
      </c>
      <c r="AJ5" s="45">
        <v>0.5</v>
      </c>
      <c r="AK5" s="151">
        <f t="shared" ref="AK5:AK65" si="11">IF(AI5="",AF5,AF5*AI5*AJ5)</f>
        <v>821.11385563361148</v>
      </c>
    </row>
    <row r="6" spans="1:38" x14ac:dyDescent="0.25">
      <c r="B6" s="4" t="s">
        <v>77</v>
      </c>
      <c r="C6" s="37" t="s">
        <v>16</v>
      </c>
      <c r="D6" s="37">
        <v>0.75</v>
      </c>
      <c r="E6" s="38">
        <v>24.04</v>
      </c>
      <c r="F6" s="39">
        <v>2024</v>
      </c>
      <c r="G6" s="5">
        <v>0.18382951680462156</v>
      </c>
      <c r="H6" s="38">
        <f t="shared" si="0"/>
        <v>28.4592615839831</v>
      </c>
      <c r="I6" s="40" t="s">
        <v>1</v>
      </c>
      <c r="J6" s="5">
        <v>0.30503719588497769</v>
      </c>
      <c r="K6" s="38">
        <f t="shared" si="1"/>
        <v>8.6811333505352728</v>
      </c>
      <c r="L6" s="40" t="s">
        <v>23</v>
      </c>
      <c r="M6" s="5">
        <v>0</v>
      </c>
      <c r="N6" s="38">
        <f t="shared" si="2"/>
        <v>0</v>
      </c>
      <c r="O6" s="40" t="s">
        <v>143</v>
      </c>
      <c r="P6" s="12">
        <v>0.38280414274300967</v>
      </c>
      <c r="Q6" s="38">
        <f t="shared" si="3"/>
        <v>10.894323233755719</v>
      </c>
      <c r="R6" s="40" t="s">
        <v>38</v>
      </c>
      <c r="S6" s="5">
        <v>0.18711892980506492</v>
      </c>
      <c r="T6" s="38">
        <f t="shared" si="4"/>
        <v>5.3252665706373143</v>
      </c>
      <c r="U6" s="40" t="s">
        <v>2</v>
      </c>
      <c r="V6" s="5">
        <v>6.4831567327841316E-2</v>
      </c>
      <c r="W6" s="38">
        <f t="shared" si="5"/>
        <v>1.8450585334826481</v>
      </c>
      <c r="X6" s="38">
        <f t="shared" si="6"/>
        <v>55.205043272394057</v>
      </c>
      <c r="Y6" s="40" t="s">
        <v>12</v>
      </c>
      <c r="Z6" s="5">
        <v>0.12</v>
      </c>
      <c r="AA6" s="38">
        <f t="shared" si="7"/>
        <v>7.5279604462355536</v>
      </c>
      <c r="AB6" s="38">
        <f t="shared" si="8"/>
        <v>62.733003718629611</v>
      </c>
      <c r="AC6" s="41" t="s">
        <v>27</v>
      </c>
      <c r="AD6" s="42">
        <v>2.3722627737226276E-2</v>
      </c>
      <c r="AE6" s="43">
        <f t="shared" si="9"/>
        <v>1.4881916940550819</v>
      </c>
      <c r="AF6" s="44">
        <f t="shared" si="10"/>
        <v>64.221195412684693</v>
      </c>
      <c r="AG6"/>
      <c r="AH6" s="46" t="s">
        <v>7</v>
      </c>
      <c r="AI6" s="98">
        <v>28.5</v>
      </c>
      <c r="AJ6" s="47">
        <f>1/3</f>
        <v>0.33333333333333331</v>
      </c>
      <c r="AK6" s="151">
        <f t="shared" si="11"/>
        <v>610.10135642050454</v>
      </c>
    </row>
    <row r="7" spans="1:38" x14ac:dyDescent="0.25">
      <c r="B7" s="48" t="s">
        <v>78</v>
      </c>
      <c r="C7" s="49" t="s">
        <v>16</v>
      </c>
      <c r="D7" s="49">
        <v>0.75</v>
      </c>
      <c r="E7" s="50">
        <v>24.04</v>
      </c>
      <c r="F7" s="51">
        <v>2024</v>
      </c>
      <c r="G7" s="7">
        <v>0.18382951680462156</v>
      </c>
      <c r="H7" s="50">
        <f t="shared" si="0"/>
        <v>28.4592615839831</v>
      </c>
      <c r="I7" s="52" t="s">
        <v>1</v>
      </c>
      <c r="J7" s="7">
        <v>0.30503719588497769</v>
      </c>
      <c r="K7" s="50">
        <f t="shared" si="1"/>
        <v>8.6811333505352728</v>
      </c>
      <c r="L7" s="52" t="s">
        <v>23</v>
      </c>
      <c r="M7" s="7">
        <v>0</v>
      </c>
      <c r="N7" s="50">
        <f t="shared" si="2"/>
        <v>0</v>
      </c>
      <c r="O7" s="52" t="s">
        <v>143</v>
      </c>
      <c r="P7" s="7">
        <v>0.38280414274300967</v>
      </c>
      <c r="Q7" s="50">
        <f t="shared" si="3"/>
        <v>10.894323233755719</v>
      </c>
      <c r="R7" s="52" t="s">
        <v>38</v>
      </c>
      <c r="S7" s="7">
        <v>0.18711892980506492</v>
      </c>
      <c r="T7" s="50">
        <f t="shared" si="4"/>
        <v>5.3252665706373143</v>
      </c>
      <c r="U7" s="52" t="s">
        <v>2</v>
      </c>
      <c r="V7" s="7">
        <v>6.4831567327841316E-2</v>
      </c>
      <c r="W7" s="50">
        <f t="shared" si="5"/>
        <v>1.8450585334826481</v>
      </c>
      <c r="X7" s="50">
        <f t="shared" si="6"/>
        <v>55.205043272394057</v>
      </c>
      <c r="Y7" s="52" t="s">
        <v>12</v>
      </c>
      <c r="Z7" s="7">
        <v>0.12</v>
      </c>
      <c r="AA7" s="50">
        <f t="shared" si="7"/>
        <v>7.5279604462355536</v>
      </c>
      <c r="AB7" s="50">
        <f t="shared" si="8"/>
        <v>62.733003718629611</v>
      </c>
      <c r="AC7" s="53" t="s">
        <v>27</v>
      </c>
      <c r="AD7" s="54">
        <v>2.3722627737226276E-2</v>
      </c>
      <c r="AE7" s="55">
        <f t="shared" si="9"/>
        <v>1.4881916940550819</v>
      </c>
      <c r="AF7" s="56">
        <f t="shared" si="10"/>
        <v>64.221195412684693</v>
      </c>
      <c r="AG7"/>
      <c r="AH7" s="57" t="s">
        <v>7</v>
      </c>
      <c r="AI7" s="99">
        <v>43.142857142857146</v>
      </c>
      <c r="AJ7" s="58">
        <f>1/4</f>
        <v>0.25</v>
      </c>
      <c r="AK7" s="152">
        <f t="shared" si="11"/>
        <v>692.67146480824215</v>
      </c>
    </row>
    <row r="8" spans="1:38" x14ac:dyDescent="0.25">
      <c r="B8" s="59" t="s">
        <v>79</v>
      </c>
      <c r="C8" s="29" t="s">
        <v>16</v>
      </c>
      <c r="D8" s="29">
        <v>0.75</v>
      </c>
      <c r="E8" s="30">
        <v>24.04</v>
      </c>
      <c r="F8" s="31">
        <v>2024</v>
      </c>
      <c r="G8" s="3">
        <v>0.18382951680462156</v>
      </c>
      <c r="H8" s="30">
        <f t="shared" si="0"/>
        <v>28.4592615839831</v>
      </c>
      <c r="I8" s="32" t="s">
        <v>1</v>
      </c>
      <c r="J8" s="3">
        <v>0.30503719588497769</v>
      </c>
      <c r="K8" s="30">
        <f t="shared" si="1"/>
        <v>8.6811333505352728</v>
      </c>
      <c r="L8" s="32" t="s">
        <v>23</v>
      </c>
      <c r="M8" s="3">
        <v>0</v>
      </c>
      <c r="N8" s="30">
        <f t="shared" si="2"/>
        <v>0</v>
      </c>
      <c r="O8" s="32" t="s">
        <v>143</v>
      </c>
      <c r="P8" s="3">
        <v>0.38280414274300967</v>
      </c>
      <c r="Q8" s="30">
        <f t="shared" si="3"/>
        <v>10.894323233755719</v>
      </c>
      <c r="R8" s="32" t="s">
        <v>38</v>
      </c>
      <c r="S8" s="3">
        <v>0.18711892980506492</v>
      </c>
      <c r="T8" s="30">
        <f t="shared" si="4"/>
        <v>5.3252665706373143</v>
      </c>
      <c r="U8" s="32" t="s">
        <v>2</v>
      </c>
      <c r="V8" s="3">
        <v>6.4831567327841316E-2</v>
      </c>
      <c r="W8" s="30">
        <f t="shared" si="5"/>
        <v>1.8450585334826481</v>
      </c>
      <c r="X8" s="30">
        <f t="shared" si="6"/>
        <v>55.205043272394057</v>
      </c>
      <c r="Y8" s="32" t="s">
        <v>12</v>
      </c>
      <c r="Z8" s="3">
        <v>0.12</v>
      </c>
      <c r="AA8" s="30">
        <f t="shared" si="7"/>
        <v>7.5279604462355536</v>
      </c>
      <c r="AB8" s="30">
        <f t="shared" si="8"/>
        <v>62.733003718629611</v>
      </c>
      <c r="AC8" s="17" t="s">
        <v>23</v>
      </c>
      <c r="AD8" s="33">
        <v>0</v>
      </c>
      <c r="AE8" s="34">
        <f t="shared" si="9"/>
        <v>0</v>
      </c>
      <c r="AF8" s="35">
        <f t="shared" si="10"/>
        <v>62.733003718629611</v>
      </c>
      <c r="AG8"/>
      <c r="AH8" s="17" t="s">
        <v>80</v>
      </c>
      <c r="AI8" s="97">
        <v>0.25</v>
      </c>
      <c r="AJ8" s="36">
        <v>1</v>
      </c>
      <c r="AK8" s="150">
        <f t="shared" si="11"/>
        <v>15.683250929657403</v>
      </c>
    </row>
    <row r="9" spans="1:38" x14ac:dyDescent="0.25">
      <c r="B9" s="48" t="s">
        <v>81</v>
      </c>
      <c r="C9" s="49" t="s">
        <v>16</v>
      </c>
      <c r="D9" s="49">
        <v>0.75</v>
      </c>
      <c r="E9" s="50">
        <v>24.04</v>
      </c>
      <c r="F9" s="51">
        <v>2024</v>
      </c>
      <c r="G9" s="7">
        <v>0.18382951680462156</v>
      </c>
      <c r="H9" s="50">
        <f t="shared" si="0"/>
        <v>28.4592615839831</v>
      </c>
      <c r="I9" s="52" t="s">
        <v>1</v>
      </c>
      <c r="J9" s="7">
        <v>0.30503719588497769</v>
      </c>
      <c r="K9" s="50">
        <f t="shared" si="1"/>
        <v>8.6811333505352728</v>
      </c>
      <c r="L9" s="52" t="s">
        <v>23</v>
      </c>
      <c r="M9" s="7">
        <v>0</v>
      </c>
      <c r="N9" s="50">
        <f t="shared" si="2"/>
        <v>0</v>
      </c>
      <c r="O9" s="52" t="s">
        <v>143</v>
      </c>
      <c r="P9" s="7">
        <v>0.38280414274300967</v>
      </c>
      <c r="Q9" s="50">
        <f t="shared" si="3"/>
        <v>10.894323233755719</v>
      </c>
      <c r="R9" s="52" t="s">
        <v>38</v>
      </c>
      <c r="S9" s="7">
        <v>0.18711892980506492</v>
      </c>
      <c r="T9" s="50">
        <f t="shared" si="4"/>
        <v>5.3252665706373143</v>
      </c>
      <c r="U9" s="52" t="s">
        <v>2</v>
      </c>
      <c r="V9" s="7">
        <v>6.4831567327841316E-2</v>
      </c>
      <c r="W9" s="50">
        <f t="shared" si="5"/>
        <v>1.8450585334826481</v>
      </c>
      <c r="X9" s="50">
        <f t="shared" si="6"/>
        <v>55.205043272394057</v>
      </c>
      <c r="Y9" s="52" t="s">
        <v>12</v>
      </c>
      <c r="Z9" s="7">
        <v>0.12</v>
      </c>
      <c r="AA9" s="50">
        <f t="shared" si="7"/>
        <v>7.5279604462355536</v>
      </c>
      <c r="AB9" s="50">
        <f t="shared" si="8"/>
        <v>62.733003718629611</v>
      </c>
      <c r="AC9" s="53" t="s">
        <v>23</v>
      </c>
      <c r="AD9" s="54">
        <v>0</v>
      </c>
      <c r="AE9" s="55">
        <f t="shared" si="9"/>
        <v>0</v>
      </c>
      <c r="AF9" s="56">
        <f t="shared" si="10"/>
        <v>62.733003718629611</v>
      </c>
      <c r="AG9"/>
      <c r="AH9" s="53" t="s">
        <v>80</v>
      </c>
      <c r="AI9" s="99">
        <v>0.25</v>
      </c>
      <c r="AJ9" s="60">
        <v>2</v>
      </c>
      <c r="AK9" s="152">
        <f t="shared" si="11"/>
        <v>31.366501859314806</v>
      </c>
    </row>
    <row r="10" spans="1:38" x14ac:dyDescent="0.25">
      <c r="B10" s="2" t="s">
        <v>82</v>
      </c>
      <c r="C10" s="29" t="s">
        <v>16</v>
      </c>
      <c r="D10" s="29">
        <v>0.75</v>
      </c>
      <c r="E10" s="30">
        <v>24.04</v>
      </c>
      <c r="F10" s="31">
        <v>2024</v>
      </c>
      <c r="G10" s="3">
        <v>0.18382951680462156</v>
      </c>
      <c r="H10" s="30">
        <f t="shared" si="0"/>
        <v>28.4592615839831</v>
      </c>
      <c r="I10" s="32" t="s">
        <v>1</v>
      </c>
      <c r="J10" s="3">
        <v>0.30503719588497769</v>
      </c>
      <c r="K10" s="30">
        <f t="shared" si="1"/>
        <v>8.6811333505352728</v>
      </c>
      <c r="L10" s="32" t="s">
        <v>23</v>
      </c>
      <c r="M10" s="3">
        <v>0</v>
      </c>
      <c r="N10" s="30">
        <f t="shared" si="2"/>
        <v>0</v>
      </c>
      <c r="O10" s="32" t="s">
        <v>2</v>
      </c>
      <c r="P10" s="3">
        <v>0.25520276182867313</v>
      </c>
      <c r="Q10" s="30">
        <f t="shared" si="3"/>
        <v>7.2628821558371461</v>
      </c>
      <c r="R10" s="32" t="s">
        <v>37</v>
      </c>
      <c r="S10" s="3">
        <v>0.11676480860045257</v>
      </c>
      <c r="T10" s="30">
        <f t="shared" si="4"/>
        <v>3.3230402317639993</v>
      </c>
      <c r="U10" s="32" t="s">
        <v>2</v>
      </c>
      <c r="V10" s="3">
        <v>6.4831567327841316E-2</v>
      </c>
      <c r="W10" s="30">
        <f t="shared" si="5"/>
        <v>1.8450585334826481</v>
      </c>
      <c r="X10" s="30">
        <f t="shared" si="6"/>
        <v>49.571375855602163</v>
      </c>
      <c r="Y10" s="32" t="s">
        <v>12</v>
      </c>
      <c r="Z10" s="3">
        <v>0.12</v>
      </c>
      <c r="AA10" s="30">
        <f t="shared" si="7"/>
        <v>6.7597330712184771</v>
      </c>
      <c r="AB10" s="30">
        <f t="shared" si="8"/>
        <v>56.33110892682064</v>
      </c>
      <c r="AC10" s="17" t="s">
        <v>23</v>
      </c>
      <c r="AD10" s="33">
        <v>0</v>
      </c>
      <c r="AE10" s="34">
        <f t="shared" si="9"/>
        <v>0</v>
      </c>
      <c r="AF10" s="35">
        <f t="shared" si="10"/>
        <v>56.33110892682064</v>
      </c>
      <c r="AG10"/>
      <c r="AH10" s="17" t="s">
        <v>80</v>
      </c>
      <c r="AI10" s="97">
        <v>0.25</v>
      </c>
      <c r="AJ10" s="36">
        <v>1</v>
      </c>
      <c r="AK10" s="150">
        <f t="shared" si="11"/>
        <v>14.08277723170516</v>
      </c>
    </row>
    <row r="11" spans="1:38" x14ac:dyDescent="0.25">
      <c r="B11" s="6" t="s">
        <v>83</v>
      </c>
      <c r="C11" s="49" t="s">
        <v>16</v>
      </c>
      <c r="D11" s="49">
        <v>0.75</v>
      </c>
      <c r="E11" s="50">
        <v>24.04</v>
      </c>
      <c r="F11" s="51">
        <v>2024</v>
      </c>
      <c r="G11" s="7">
        <v>0.18382951680462156</v>
      </c>
      <c r="H11" s="50">
        <f t="shared" si="0"/>
        <v>28.4592615839831</v>
      </c>
      <c r="I11" s="52" t="s">
        <v>1</v>
      </c>
      <c r="J11" s="7">
        <v>0.30503719588497769</v>
      </c>
      <c r="K11" s="50">
        <f t="shared" si="1"/>
        <v>8.6811333505352728</v>
      </c>
      <c r="L11" s="52" t="s">
        <v>23</v>
      </c>
      <c r="M11" s="7">
        <v>0</v>
      </c>
      <c r="N11" s="50">
        <f t="shared" si="2"/>
        <v>0</v>
      </c>
      <c r="O11" s="52" t="s">
        <v>2</v>
      </c>
      <c r="P11" s="7">
        <v>0.25520276182867313</v>
      </c>
      <c r="Q11" s="50">
        <f t="shared" si="3"/>
        <v>7.2628821558371461</v>
      </c>
      <c r="R11" s="52" t="s">
        <v>37</v>
      </c>
      <c r="S11" s="7">
        <v>0.11676480860045257</v>
      </c>
      <c r="T11" s="50">
        <f t="shared" si="4"/>
        <v>3.3230402317639993</v>
      </c>
      <c r="U11" s="52" t="s">
        <v>2</v>
      </c>
      <c r="V11" s="7">
        <v>6.4831567327841316E-2</v>
      </c>
      <c r="W11" s="50">
        <f t="shared" si="5"/>
        <v>1.8450585334826481</v>
      </c>
      <c r="X11" s="50">
        <f t="shared" si="6"/>
        <v>49.571375855602163</v>
      </c>
      <c r="Y11" s="52" t="s">
        <v>12</v>
      </c>
      <c r="Z11" s="7">
        <v>0.12</v>
      </c>
      <c r="AA11" s="50">
        <f t="shared" si="7"/>
        <v>6.7597330712184771</v>
      </c>
      <c r="AB11" s="50">
        <f t="shared" si="8"/>
        <v>56.33110892682064</v>
      </c>
      <c r="AC11" s="53" t="s">
        <v>23</v>
      </c>
      <c r="AD11" s="54">
        <v>0</v>
      </c>
      <c r="AE11" s="55">
        <f t="shared" si="9"/>
        <v>0</v>
      </c>
      <c r="AF11" s="56">
        <f t="shared" si="10"/>
        <v>56.33110892682064</v>
      </c>
      <c r="AG11"/>
      <c r="AH11" s="53" t="s">
        <v>80</v>
      </c>
      <c r="AI11" s="99">
        <v>0.25</v>
      </c>
      <c r="AJ11" s="60">
        <v>2</v>
      </c>
      <c r="AK11" s="152">
        <f t="shared" si="11"/>
        <v>28.16555446341032</v>
      </c>
    </row>
    <row r="12" spans="1:38" x14ac:dyDescent="0.25">
      <c r="B12" s="2" t="s">
        <v>84</v>
      </c>
      <c r="C12" s="29" t="s">
        <v>16</v>
      </c>
      <c r="D12" s="29">
        <v>0.5</v>
      </c>
      <c r="E12" s="30">
        <v>18.920000000000002</v>
      </c>
      <c r="F12" s="31">
        <v>2024</v>
      </c>
      <c r="G12" s="3">
        <v>0.18382951680462156</v>
      </c>
      <c r="H12" s="30">
        <f t="shared" si="0"/>
        <v>22.398054457943442</v>
      </c>
      <c r="I12" s="32" t="s">
        <v>1</v>
      </c>
      <c r="J12" s="3">
        <v>0.30503719588497769</v>
      </c>
      <c r="K12" s="30">
        <f t="shared" si="1"/>
        <v>6.8322397251300915</v>
      </c>
      <c r="L12" s="32" t="s">
        <v>23</v>
      </c>
      <c r="M12" s="3">
        <v>0</v>
      </c>
      <c r="N12" s="30">
        <f t="shared" si="2"/>
        <v>0</v>
      </c>
      <c r="O12" s="32" t="s">
        <v>2</v>
      </c>
      <c r="P12" s="3">
        <v>0.25520276182867313</v>
      </c>
      <c r="Q12" s="30">
        <f t="shared" si="3"/>
        <v>5.7160453572561902</v>
      </c>
      <c r="R12" s="32" t="s">
        <v>36</v>
      </c>
      <c r="S12" s="3">
        <v>8.0415179311402865E-2</v>
      </c>
      <c r="T12" s="30">
        <f t="shared" si="4"/>
        <v>1.8011435654620882</v>
      </c>
      <c r="U12" s="32" t="s">
        <v>2</v>
      </c>
      <c r="V12" s="3">
        <v>6.4831567327841316E-2</v>
      </c>
      <c r="W12" s="30">
        <f t="shared" si="5"/>
        <v>1.4521009756028165</v>
      </c>
      <c r="X12" s="30">
        <f t="shared" si="6"/>
        <v>38.199584081394633</v>
      </c>
      <c r="Y12" s="32" t="s">
        <v>12</v>
      </c>
      <c r="Z12" s="3">
        <v>0.12</v>
      </c>
      <c r="AA12" s="30">
        <f t="shared" si="7"/>
        <v>5.20903419291745</v>
      </c>
      <c r="AB12" s="30">
        <f t="shared" si="8"/>
        <v>43.408618274312083</v>
      </c>
      <c r="AC12" s="17" t="s">
        <v>27</v>
      </c>
      <c r="AD12" s="33">
        <v>2.3722627737226276E-2</v>
      </c>
      <c r="AE12" s="34">
        <f t="shared" si="9"/>
        <v>1.0297664919088632</v>
      </c>
      <c r="AF12" s="35">
        <f t="shared" si="10"/>
        <v>44.438384766220949</v>
      </c>
      <c r="AG12"/>
      <c r="AH12" s="17" t="s">
        <v>7</v>
      </c>
      <c r="AI12" s="97">
        <v>19.714285714285715</v>
      </c>
      <c r="AJ12" s="36">
        <v>1</v>
      </c>
      <c r="AK12" s="150">
        <f t="shared" si="11"/>
        <v>876.07101396264159</v>
      </c>
    </row>
    <row r="13" spans="1:38" x14ac:dyDescent="0.25">
      <c r="B13" s="4" t="s">
        <v>85</v>
      </c>
      <c r="C13" s="37" t="s">
        <v>16</v>
      </c>
      <c r="D13" s="37">
        <v>0.5</v>
      </c>
      <c r="E13" s="38">
        <v>18.920000000000002</v>
      </c>
      <c r="F13" s="39">
        <v>2024</v>
      </c>
      <c r="G13" s="5">
        <v>0.18382951680462156</v>
      </c>
      <c r="H13" s="38">
        <f t="shared" si="0"/>
        <v>22.398054457943442</v>
      </c>
      <c r="I13" s="40" t="s">
        <v>1</v>
      </c>
      <c r="J13" s="5">
        <v>0.30503719588497769</v>
      </c>
      <c r="K13" s="38">
        <f t="shared" si="1"/>
        <v>6.8322397251300915</v>
      </c>
      <c r="L13" s="40" t="s">
        <v>23</v>
      </c>
      <c r="M13" s="5">
        <v>0</v>
      </c>
      <c r="N13" s="38">
        <f t="shared" si="2"/>
        <v>0</v>
      </c>
      <c r="O13" s="40" t="s">
        <v>2</v>
      </c>
      <c r="P13" s="5">
        <v>0.25520276182867313</v>
      </c>
      <c r="Q13" s="38">
        <f t="shared" si="3"/>
        <v>5.7160453572561902</v>
      </c>
      <c r="R13" s="40" t="s">
        <v>36</v>
      </c>
      <c r="S13" s="5">
        <v>8.0415179311402865E-2</v>
      </c>
      <c r="T13" s="38">
        <f t="shared" si="4"/>
        <v>1.8011435654620882</v>
      </c>
      <c r="U13" s="40" t="s">
        <v>2</v>
      </c>
      <c r="V13" s="5">
        <v>6.4831567327841316E-2</v>
      </c>
      <c r="W13" s="38">
        <f t="shared" si="5"/>
        <v>1.4521009756028165</v>
      </c>
      <c r="X13" s="38">
        <f t="shared" si="6"/>
        <v>38.199584081394633</v>
      </c>
      <c r="Y13" s="40" t="s">
        <v>12</v>
      </c>
      <c r="Z13" s="5">
        <v>0.12</v>
      </c>
      <c r="AA13" s="38">
        <f t="shared" si="7"/>
        <v>5.20903419291745</v>
      </c>
      <c r="AB13" s="38">
        <f t="shared" si="8"/>
        <v>43.408618274312083</v>
      </c>
      <c r="AC13" s="41" t="s">
        <v>27</v>
      </c>
      <c r="AD13" s="42">
        <v>2.3722627737226276E-2</v>
      </c>
      <c r="AE13" s="43">
        <f t="shared" si="9"/>
        <v>1.0297664919088632</v>
      </c>
      <c r="AF13" s="44">
        <f t="shared" si="10"/>
        <v>44.438384766220949</v>
      </c>
      <c r="AG13"/>
      <c r="AH13" s="41" t="s">
        <v>7</v>
      </c>
      <c r="AI13" s="98">
        <v>25.571428571428573</v>
      </c>
      <c r="AJ13" s="45">
        <v>0.5</v>
      </c>
      <c r="AK13" s="151">
        <f t="shared" si="11"/>
        <v>568.17649093953935</v>
      </c>
    </row>
    <row r="14" spans="1:38" x14ac:dyDescent="0.25">
      <c r="B14" s="4" t="s">
        <v>86</v>
      </c>
      <c r="C14" s="37" t="s">
        <v>16</v>
      </c>
      <c r="D14" s="37">
        <v>0.5</v>
      </c>
      <c r="E14" s="38">
        <v>18.920000000000002</v>
      </c>
      <c r="F14" s="39">
        <v>2024</v>
      </c>
      <c r="G14" s="5">
        <v>0.18382951680462156</v>
      </c>
      <c r="H14" s="38">
        <f t="shared" si="0"/>
        <v>22.398054457943442</v>
      </c>
      <c r="I14" s="40" t="s">
        <v>1</v>
      </c>
      <c r="J14" s="5">
        <v>0.30503719588497769</v>
      </c>
      <c r="K14" s="38">
        <f t="shared" si="1"/>
        <v>6.8322397251300915</v>
      </c>
      <c r="L14" s="40" t="s">
        <v>23</v>
      </c>
      <c r="M14" s="5">
        <v>0</v>
      </c>
      <c r="N14" s="38">
        <f t="shared" si="2"/>
        <v>0</v>
      </c>
      <c r="O14" s="40" t="s">
        <v>2</v>
      </c>
      <c r="P14" s="5">
        <v>0.25520276182867313</v>
      </c>
      <c r="Q14" s="38">
        <f t="shared" si="3"/>
        <v>5.7160453572561902</v>
      </c>
      <c r="R14" s="70" t="s">
        <v>36</v>
      </c>
      <c r="S14" s="5">
        <v>8.0415179311402865E-2</v>
      </c>
      <c r="T14" s="38">
        <f t="shared" si="4"/>
        <v>1.8011435654620882</v>
      </c>
      <c r="U14" s="40" t="s">
        <v>2</v>
      </c>
      <c r="V14" s="5">
        <v>6.4831567327841316E-2</v>
      </c>
      <c r="W14" s="38">
        <f t="shared" si="5"/>
        <v>1.4521009756028165</v>
      </c>
      <c r="X14" s="38">
        <f t="shared" si="6"/>
        <v>38.199584081394633</v>
      </c>
      <c r="Y14" s="40" t="s">
        <v>12</v>
      </c>
      <c r="Z14" s="5">
        <v>0.12</v>
      </c>
      <c r="AA14" s="38">
        <f t="shared" si="7"/>
        <v>5.20903419291745</v>
      </c>
      <c r="AB14" s="38">
        <f t="shared" si="8"/>
        <v>43.408618274312083</v>
      </c>
      <c r="AC14" s="41" t="s">
        <v>27</v>
      </c>
      <c r="AD14" s="42">
        <v>2.3722627737226276E-2</v>
      </c>
      <c r="AE14" s="43">
        <f t="shared" si="9"/>
        <v>1.0297664919088632</v>
      </c>
      <c r="AF14" s="44">
        <f t="shared" si="10"/>
        <v>44.438384766220949</v>
      </c>
      <c r="AG14"/>
      <c r="AH14" s="41" t="s">
        <v>7</v>
      </c>
      <c r="AI14" s="98">
        <v>28.5</v>
      </c>
      <c r="AJ14" s="45">
        <f>1/3</f>
        <v>0.33333333333333331</v>
      </c>
      <c r="AK14" s="151">
        <f t="shared" si="11"/>
        <v>422.16465527909901</v>
      </c>
    </row>
    <row r="15" spans="1:38" x14ac:dyDescent="0.25">
      <c r="B15" s="4" t="s">
        <v>87</v>
      </c>
      <c r="C15" s="37" t="s">
        <v>16</v>
      </c>
      <c r="D15" s="37">
        <v>0.5</v>
      </c>
      <c r="E15" s="38">
        <v>18.920000000000002</v>
      </c>
      <c r="F15" s="39">
        <v>2024</v>
      </c>
      <c r="G15" s="5">
        <v>0.18382951680462156</v>
      </c>
      <c r="H15" s="38">
        <f t="shared" si="0"/>
        <v>22.398054457943442</v>
      </c>
      <c r="I15" s="40" t="s">
        <v>1</v>
      </c>
      <c r="J15" s="5">
        <v>0.30503719588497769</v>
      </c>
      <c r="K15" s="38">
        <f t="shared" si="1"/>
        <v>6.8322397251300915</v>
      </c>
      <c r="L15" s="40" t="s">
        <v>23</v>
      </c>
      <c r="M15" s="5">
        <v>0</v>
      </c>
      <c r="N15" s="38">
        <f t="shared" si="2"/>
        <v>0</v>
      </c>
      <c r="O15" s="40" t="s">
        <v>2</v>
      </c>
      <c r="P15" s="12">
        <v>0.25520276182867313</v>
      </c>
      <c r="Q15" s="38">
        <f t="shared" si="3"/>
        <v>5.7160453572561902</v>
      </c>
      <c r="R15" s="70" t="s">
        <v>36</v>
      </c>
      <c r="S15" s="5">
        <v>8.0415179311402865E-2</v>
      </c>
      <c r="T15" s="38">
        <f t="shared" si="4"/>
        <v>1.8011435654620882</v>
      </c>
      <c r="U15" s="40" t="s">
        <v>2</v>
      </c>
      <c r="V15" s="5">
        <v>6.4831567327841316E-2</v>
      </c>
      <c r="W15" s="38">
        <f t="shared" si="5"/>
        <v>1.4521009756028165</v>
      </c>
      <c r="X15" s="38">
        <f t="shared" si="6"/>
        <v>38.199584081394633</v>
      </c>
      <c r="Y15" s="40" t="s">
        <v>12</v>
      </c>
      <c r="Z15" s="5">
        <v>0.12</v>
      </c>
      <c r="AA15" s="38">
        <f t="shared" si="7"/>
        <v>5.20903419291745</v>
      </c>
      <c r="AB15" s="38">
        <f t="shared" si="8"/>
        <v>43.408618274312083</v>
      </c>
      <c r="AC15" s="41" t="s">
        <v>27</v>
      </c>
      <c r="AD15" s="42">
        <v>2.3722627737226276E-2</v>
      </c>
      <c r="AE15" s="43">
        <f t="shared" si="9"/>
        <v>1.0297664919088632</v>
      </c>
      <c r="AF15" s="44">
        <f t="shared" si="10"/>
        <v>44.438384766220949</v>
      </c>
      <c r="AG15"/>
      <c r="AH15" s="41" t="s">
        <v>7</v>
      </c>
      <c r="AI15" s="98">
        <v>43.142857142857146</v>
      </c>
      <c r="AJ15" s="45">
        <f>1/4</f>
        <v>0.25</v>
      </c>
      <c r="AK15" s="151">
        <f t="shared" si="11"/>
        <v>479.29972140709742</v>
      </c>
    </row>
    <row r="16" spans="1:38" x14ac:dyDescent="0.25">
      <c r="B16" s="71" t="s">
        <v>88</v>
      </c>
      <c r="C16" s="37" t="s">
        <v>16</v>
      </c>
      <c r="D16" s="37">
        <v>0.5</v>
      </c>
      <c r="E16" s="38">
        <v>18.920000000000002</v>
      </c>
      <c r="F16" s="39">
        <v>2024</v>
      </c>
      <c r="G16" s="5">
        <v>0.18382951680462156</v>
      </c>
      <c r="H16" s="38">
        <f t="shared" si="0"/>
        <v>22.398054457943442</v>
      </c>
      <c r="I16" s="40" t="s">
        <v>1</v>
      </c>
      <c r="J16" s="5">
        <v>0.30503719588497769</v>
      </c>
      <c r="K16" s="38">
        <f t="shared" si="1"/>
        <v>6.8322397251300915</v>
      </c>
      <c r="L16" s="40" t="s">
        <v>23</v>
      </c>
      <c r="M16" s="5">
        <v>0</v>
      </c>
      <c r="N16" s="38">
        <f t="shared" si="2"/>
        <v>0</v>
      </c>
      <c r="O16" s="40" t="s">
        <v>2</v>
      </c>
      <c r="P16" s="5">
        <v>0.25520276182867313</v>
      </c>
      <c r="Q16" s="38">
        <f t="shared" si="3"/>
        <v>5.7160453572561902</v>
      </c>
      <c r="R16" s="40" t="s">
        <v>36</v>
      </c>
      <c r="S16" s="5">
        <v>8.0415179311402865E-2</v>
      </c>
      <c r="T16" s="38">
        <f t="shared" si="4"/>
        <v>1.8011435654620882</v>
      </c>
      <c r="U16" s="40" t="s">
        <v>2</v>
      </c>
      <c r="V16" s="5">
        <v>6.4831567327841316E-2</v>
      </c>
      <c r="W16" s="38">
        <f t="shared" si="5"/>
        <v>1.4521009756028165</v>
      </c>
      <c r="X16" s="38">
        <f t="shared" si="6"/>
        <v>38.199584081394633</v>
      </c>
      <c r="Y16" s="40" t="s">
        <v>12</v>
      </c>
      <c r="Z16" s="5">
        <v>0.12</v>
      </c>
      <c r="AA16" s="38">
        <f t="shared" si="7"/>
        <v>5.20903419291745</v>
      </c>
      <c r="AB16" s="38">
        <f t="shared" si="8"/>
        <v>43.408618274312083</v>
      </c>
      <c r="AC16" s="41" t="s">
        <v>27</v>
      </c>
      <c r="AD16" s="42">
        <v>2.3722627737226276E-2</v>
      </c>
      <c r="AE16" s="43">
        <f t="shared" si="9"/>
        <v>1.0297664919088632</v>
      </c>
      <c r="AF16" s="44">
        <f t="shared" si="10"/>
        <v>44.438384766220949</v>
      </c>
      <c r="AG16"/>
      <c r="AH16" s="41" t="s">
        <v>7</v>
      </c>
      <c r="AI16" s="98">
        <v>46.071428571428569</v>
      </c>
      <c r="AJ16" s="45">
        <v>0.2</v>
      </c>
      <c r="AK16" s="151">
        <f t="shared" si="11"/>
        <v>409.46797391732161</v>
      </c>
    </row>
    <row r="17" spans="2:37" x14ac:dyDescent="0.25">
      <c r="B17" s="71" t="s">
        <v>89</v>
      </c>
      <c r="C17" s="37" t="s">
        <v>16</v>
      </c>
      <c r="D17" s="37">
        <v>0.5</v>
      </c>
      <c r="E17" s="38">
        <v>18.920000000000002</v>
      </c>
      <c r="F17" s="39">
        <v>2024</v>
      </c>
      <c r="G17" s="5">
        <v>0.18382951680462156</v>
      </c>
      <c r="H17" s="38">
        <f t="shared" si="0"/>
        <v>22.398054457943442</v>
      </c>
      <c r="I17" s="40" t="s">
        <v>1</v>
      </c>
      <c r="J17" s="5">
        <v>0.30503719588497769</v>
      </c>
      <c r="K17" s="38">
        <f t="shared" si="1"/>
        <v>6.8322397251300915</v>
      </c>
      <c r="L17" s="40" t="s">
        <v>23</v>
      </c>
      <c r="M17" s="5">
        <v>0</v>
      </c>
      <c r="N17" s="38">
        <f t="shared" si="2"/>
        <v>0</v>
      </c>
      <c r="O17" s="40" t="s">
        <v>2</v>
      </c>
      <c r="P17" s="5">
        <v>0.25520276182867313</v>
      </c>
      <c r="Q17" s="38">
        <f t="shared" si="3"/>
        <v>5.7160453572561902</v>
      </c>
      <c r="R17" s="40" t="s">
        <v>36</v>
      </c>
      <c r="S17" s="5">
        <v>8.0415179311402865E-2</v>
      </c>
      <c r="T17" s="38">
        <f t="shared" si="4"/>
        <v>1.8011435654620882</v>
      </c>
      <c r="U17" s="40" t="s">
        <v>2</v>
      </c>
      <c r="V17" s="5">
        <v>6.4831567327841316E-2</v>
      </c>
      <c r="W17" s="38">
        <f t="shared" si="5"/>
        <v>1.4521009756028165</v>
      </c>
      <c r="X17" s="38">
        <f t="shared" si="6"/>
        <v>38.199584081394633</v>
      </c>
      <c r="Y17" s="40" t="s">
        <v>12</v>
      </c>
      <c r="Z17" s="5">
        <v>0.12</v>
      </c>
      <c r="AA17" s="38">
        <f t="shared" si="7"/>
        <v>5.20903419291745</v>
      </c>
      <c r="AB17" s="38">
        <f t="shared" si="8"/>
        <v>43.408618274312083</v>
      </c>
      <c r="AC17" s="41" t="s">
        <v>27</v>
      </c>
      <c r="AD17" s="42">
        <v>2.3722627737226276E-2</v>
      </c>
      <c r="AE17" s="43">
        <f t="shared" si="9"/>
        <v>1.0297664919088632</v>
      </c>
      <c r="AF17" s="44">
        <f t="shared" si="10"/>
        <v>44.438384766220949</v>
      </c>
      <c r="AG17"/>
      <c r="AH17" s="41" t="s">
        <v>7</v>
      </c>
      <c r="AI17" s="98">
        <v>59.285714285714285</v>
      </c>
      <c r="AJ17" s="45">
        <f>1/6</f>
        <v>0.16666666666666666</v>
      </c>
      <c r="AK17" s="151">
        <f t="shared" si="11"/>
        <v>439.09356376146889</v>
      </c>
    </row>
    <row r="18" spans="2:37" x14ac:dyDescent="0.25">
      <c r="B18" s="71" t="s">
        <v>90</v>
      </c>
      <c r="C18" s="37" t="s">
        <v>16</v>
      </c>
      <c r="D18" s="37">
        <v>0.5</v>
      </c>
      <c r="E18" s="38">
        <v>18.920000000000002</v>
      </c>
      <c r="F18" s="39">
        <v>2024</v>
      </c>
      <c r="G18" s="5">
        <v>0.18382951680462156</v>
      </c>
      <c r="H18" s="38">
        <f t="shared" si="0"/>
        <v>22.398054457943442</v>
      </c>
      <c r="I18" s="40" t="s">
        <v>1</v>
      </c>
      <c r="J18" s="5">
        <v>0.30503719588497769</v>
      </c>
      <c r="K18" s="38">
        <f t="shared" si="1"/>
        <v>6.8322397251300915</v>
      </c>
      <c r="L18" s="40" t="s">
        <v>23</v>
      </c>
      <c r="M18" s="5">
        <v>0</v>
      </c>
      <c r="N18" s="38">
        <f t="shared" si="2"/>
        <v>0</v>
      </c>
      <c r="O18" s="40" t="s">
        <v>2</v>
      </c>
      <c r="P18" s="5">
        <v>0.25520276182867313</v>
      </c>
      <c r="Q18" s="38">
        <f t="shared" si="3"/>
        <v>5.7160453572561902</v>
      </c>
      <c r="R18" s="40" t="s">
        <v>36</v>
      </c>
      <c r="S18" s="5">
        <v>8.0415179311402865E-2</v>
      </c>
      <c r="T18" s="38">
        <f t="shared" si="4"/>
        <v>1.8011435654620882</v>
      </c>
      <c r="U18" s="40" t="s">
        <v>2</v>
      </c>
      <c r="V18" s="5">
        <v>6.4831567327841316E-2</v>
      </c>
      <c r="W18" s="38">
        <f t="shared" si="5"/>
        <v>1.4521009756028165</v>
      </c>
      <c r="X18" s="38">
        <f t="shared" si="6"/>
        <v>38.199584081394633</v>
      </c>
      <c r="Y18" s="40" t="s">
        <v>12</v>
      </c>
      <c r="Z18" s="5">
        <v>0.12</v>
      </c>
      <c r="AA18" s="38">
        <f t="shared" si="7"/>
        <v>5.20903419291745</v>
      </c>
      <c r="AB18" s="38">
        <f t="shared" si="8"/>
        <v>43.408618274312083</v>
      </c>
      <c r="AC18" s="41" t="s">
        <v>27</v>
      </c>
      <c r="AD18" s="42">
        <v>2.3722627737226276E-2</v>
      </c>
      <c r="AE18" s="43">
        <f t="shared" si="9"/>
        <v>1.0297664919088632</v>
      </c>
      <c r="AF18" s="44">
        <f t="shared" si="10"/>
        <v>44.438384766220949</v>
      </c>
      <c r="AG18"/>
      <c r="AH18" s="41" t="s">
        <v>7</v>
      </c>
      <c r="AI18" s="98">
        <v>67.642857142857139</v>
      </c>
      <c r="AJ18" s="45">
        <f>1/7</f>
        <v>0.14285714285714285</v>
      </c>
      <c r="AK18" s="151">
        <f t="shared" si="11"/>
        <v>429.41990177154321</v>
      </c>
    </row>
    <row r="19" spans="2:37" x14ac:dyDescent="0.25">
      <c r="B19" s="48" t="s">
        <v>91</v>
      </c>
      <c r="C19" s="49" t="s">
        <v>16</v>
      </c>
      <c r="D19" s="49">
        <v>0.5</v>
      </c>
      <c r="E19" s="50">
        <v>18.920000000000002</v>
      </c>
      <c r="F19" s="51">
        <v>2024</v>
      </c>
      <c r="G19" s="7">
        <v>0.18382951680462156</v>
      </c>
      <c r="H19" s="50">
        <f t="shared" si="0"/>
        <v>22.398054457943442</v>
      </c>
      <c r="I19" s="52" t="s">
        <v>1</v>
      </c>
      <c r="J19" s="7">
        <v>0.30503719588497769</v>
      </c>
      <c r="K19" s="50">
        <f t="shared" si="1"/>
        <v>6.8322397251300915</v>
      </c>
      <c r="L19" s="52" t="s">
        <v>23</v>
      </c>
      <c r="M19" s="7">
        <v>0</v>
      </c>
      <c r="N19" s="50">
        <f t="shared" si="2"/>
        <v>0</v>
      </c>
      <c r="O19" s="52" t="s">
        <v>2</v>
      </c>
      <c r="P19" s="7">
        <v>0.25520276182867313</v>
      </c>
      <c r="Q19" s="50">
        <f t="shared" si="3"/>
        <v>5.7160453572561902</v>
      </c>
      <c r="R19" s="52" t="s">
        <v>36</v>
      </c>
      <c r="S19" s="7">
        <v>8.0415179311402865E-2</v>
      </c>
      <c r="T19" s="50">
        <f t="shared" si="4"/>
        <v>1.8011435654620882</v>
      </c>
      <c r="U19" s="52" t="s">
        <v>2</v>
      </c>
      <c r="V19" s="7">
        <v>6.4831567327841316E-2</v>
      </c>
      <c r="W19" s="50">
        <f t="shared" si="5"/>
        <v>1.4521009756028165</v>
      </c>
      <c r="X19" s="50">
        <f t="shared" si="6"/>
        <v>38.199584081394633</v>
      </c>
      <c r="Y19" s="52" t="s">
        <v>12</v>
      </c>
      <c r="Z19" s="7">
        <v>0.12</v>
      </c>
      <c r="AA19" s="50">
        <f t="shared" si="7"/>
        <v>5.20903419291745</v>
      </c>
      <c r="AB19" s="50">
        <f t="shared" si="8"/>
        <v>43.408618274312083</v>
      </c>
      <c r="AC19" s="53" t="s">
        <v>27</v>
      </c>
      <c r="AD19" s="54">
        <v>2.3722627737226276E-2</v>
      </c>
      <c r="AE19" s="55">
        <f t="shared" si="9"/>
        <v>1.0297664919088632</v>
      </c>
      <c r="AF19" s="56">
        <f t="shared" si="10"/>
        <v>44.438384766220949</v>
      </c>
      <c r="AG19"/>
      <c r="AH19" s="53" t="s">
        <v>7</v>
      </c>
      <c r="AI19" s="99">
        <v>70.571428571428569</v>
      </c>
      <c r="AJ19" s="60">
        <f>1/8</f>
        <v>0.125</v>
      </c>
      <c r="AK19" s="152">
        <f t="shared" si="11"/>
        <v>392.01003704487766</v>
      </c>
    </row>
    <row r="20" spans="2:37" x14ac:dyDescent="0.25">
      <c r="B20" s="71" t="s">
        <v>92</v>
      </c>
      <c r="C20" s="37" t="s">
        <v>16</v>
      </c>
      <c r="D20" s="37">
        <v>0.5</v>
      </c>
      <c r="E20" s="38">
        <v>18.920000000000002</v>
      </c>
      <c r="F20" s="39">
        <v>2024</v>
      </c>
      <c r="G20" s="5">
        <v>0.18382951680462156</v>
      </c>
      <c r="H20" s="38">
        <f t="shared" si="0"/>
        <v>22.398054457943442</v>
      </c>
      <c r="I20" s="40" t="s">
        <v>1</v>
      </c>
      <c r="J20" s="5">
        <v>0.30503719588497769</v>
      </c>
      <c r="K20" s="38">
        <f t="shared" si="1"/>
        <v>6.8322397251300915</v>
      </c>
      <c r="L20" s="40" t="s">
        <v>23</v>
      </c>
      <c r="M20" s="5">
        <v>0</v>
      </c>
      <c r="N20" s="38">
        <f t="shared" si="2"/>
        <v>0</v>
      </c>
      <c r="O20" s="40" t="s">
        <v>2</v>
      </c>
      <c r="P20" s="5">
        <v>0.25520276182867313</v>
      </c>
      <c r="Q20" s="38">
        <f t="shared" si="3"/>
        <v>5.7160453572561902</v>
      </c>
      <c r="R20" s="40" t="s">
        <v>36</v>
      </c>
      <c r="S20" s="5">
        <v>8.0415179311402865E-2</v>
      </c>
      <c r="T20" s="38">
        <f t="shared" si="4"/>
        <v>1.8011435654620882</v>
      </c>
      <c r="U20" s="40" t="s">
        <v>2</v>
      </c>
      <c r="V20" s="5">
        <v>6.4831567327841316E-2</v>
      </c>
      <c r="W20" s="38">
        <f t="shared" si="5"/>
        <v>1.4521009756028165</v>
      </c>
      <c r="X20" s="38">
        <f t="shared" si="6"/>
        <v>38.199584081394633</v>
      </c>
      <c r="Y20" s="40" t="s">
        <v>12</v>
      </c>
      <c r="Z20" s="5">
        <v>0.12</v>
      </c>
      <c r="AA20" s="38">
        <f t="shared" si="7"/>
        <v>5.20903419291745</v>
      </c>
      <c r="AB20" s="38">
        <f t="shared" si="8"/>
        <v>43.408618274312083</v>
      </c>
      <c r="AC20" s="41" t="s">
        <v>27</v>
      </c>
      <c r="AD20" s="42">
        <v>2.3722627737226276E-2</v>
      </c>
      <c r="AE20" s="43">
        <f t="shared" si="9"/>
        <v>1.0297664919088632</v>
      </c>
      <c r="AF20" s="44">
        <f t="shared" si="10"/>
        <v>44.438384766220949</v>
      </c>
      <c r="AG20"/>
      <c r="AH20" s="41" t="s">
        <v>7</v>
      </c>
      <c r="AI20" s="98">
        <v>11.714285714285714</v>
      </c>
      <c r="AJ20" s="36">
        <v>1</v>
      </c>
      <c r="AK20" s="151">
        <f t="shared" si="11"/>
        <v>520.56393583287399</v>
      </c>
    </row>
    <row r="21" spans="2:37" x14ac:dyDescent="0.25">
      <c r="B21" s="71" t="s">
        <v>93</v>
      </c>
      <c r="C21" s="37" t="s">
        <v>16</v>
      </c>
      <c r="D21" s="37">
        <v>0.5</v>
      </c>
      <c r="E21" s="38">
        <v>18.920000000000002</v>
      </c>
      <c r="F21" s="39">
        <v>2024</v>
      </c>
      <c r="G21" s="5">
        <v>0.18382951680462156</v>
      </c>
      <c r="H21" s="38">
        <f t="shared" si="0"/>
        <v>22.398054457943442</v>
      </c>
      <c r="I21" s="40" t="s">
        <v>1</v>
      </c>
      <c r="J21" s="5">
        <v>0.30503719588497769</v>
      </c>
      <c r="K21" s="38">
        <f t="shared" si="1"/>
        <v>6.8322397251300915</v>
      </c>
      <c r="L21" s="40" t="s">
        <v>23</v>
      </c>
      <c r="M21" s="5">
        <v>0</v>
      </c>
      <c r="N21" s="38">
        <f t="shared" si="2"/>
        <v>0</v>
      </c>
      <c r="O21" s="40" t="s">
        <v>2</v>
      </c>
      <c r="P21" s="5">
        <v>0.25520276182867313</v>
      </c>
      <c r="Q21" s="38">
        <f t="shared" si="3"/>
        <v>5.7160453572561902</v>
      </c>
      <c r="R21" s="40" t="s">
        <v>36</v>
      </c>
      <c r="S21" s="5">
        <v>8.0415179311402865E-2</v>
      </c>
      <c r="T21" s="38">
        <f t="shared" si="4"/>
        <v>1.8011435654620882</v>
      </c>
      <c r="U21" s="40" t="s">
        <v>2</v>
      </c>
      <c r="V21" s="5">
        <v>6.4831567327841316E-2</v>
      </c>
      <c r="W21" s="38">
        <f t="shared" si="5"/>
        <v>1.4521009756028165</v>
      </c>
      <c r="X21" s="38">
        <f t="shared" si="6"/>
        <v>38.199584081394633</v>
      </c>
      <c r="Y21" s="40" t="s">
        <v>12</v>
      </c>
      <c r="Z21" s="5">
        <v>0.12</v>
      </c>
      <c r="AA21" s="38">
        <f t="shared" si="7"/>
        <v>5.20903419291745</v>
      </c>
      <c r="AB21" s="38">
        <f t="shared" si="8"/>
        <v>43.408618274312083</v>
      </c>
      <c r="AC21" s="41" t="s">
        <v>27</v>
      </c>
      <c r="AD21" s="42">
        <v>2.3722627737226276E-2</v>
      </c>
      <c r="AE21" s="43">
        <f t="shared" si="9"/>
        <v>1.0297664919088632</v>
      </c>
      <c r="AF21" s="44">
        <f t="shared" si="10"/>
        <v>44.438384766220949</v>
      </c>
      <c r="AG21"/>
      <c r="AH21" s="41" t="s">
        <v>7</v>
      </c>
      <c r="AI21" s="98">
        <v>17.571428571428573</v>
      </c>
      <c r="AJ21" s="45">
        <v>0.5</v>
      </c>
      <c r="AK21" s="151">
        <f t="shared" si="11"/>
        <v>390.4229518746555</v>
      </c>
    </row>
    <row r="22" spans="2:37" x14ac:dyDescent="0.25">
      <c r="B22" s="71" t="s">
        <v>94</v>
      </c>
      <c r="C22" s="37" t="s">
        <v>16</v>
      </c>
      <c r="D22" s="37">
        <v>0.5</v>
      </c>
      <c r="E22" s="38">
        <v>18.920000000000002</v>
      </c>
      <c r="F22" s="39">
        <v>2024</v>
      </c>
      <c r="G22" s="5">
        <v>0.18382951680462156</v>
      </c>
      <c r="H22" s="38">
        <f t="shared" si="0"/>
        <v>22.398054457943442</v>
      </c>
      <c r="I22" s="40" t="s">
        <v>1</v>
      </c>
      <c r="J22" s="5">
        <v>0.30503719588497769</v>
      </c>
      <c r="K22" s="38">
        <f t="shared" si="1"/>
        <v>6.8322397251300915</v>
      </c>
      <c r="L22" s="40" t="s">
        <v>23</v>
      </c>
      <c r="M22" s="5">
        <v>0</v>
      </c>
      <c r="N22" s="38">
        <f t="shared" si="2"/>
        <v>0</v>
      </c>
      <c r="O22" s="40" t="s">
        <v>2</v>
      </c>
      <c r="P22" s="5">
        <v>0.25520276182867313</v>
      </c>
      <c r="Q22" s="38">
        <f t="shared" si="3"/>
        <v>5.7160453572561902</v>
      </c>
      <c r="R22" s="40" t="s">
        <v>36</v>
      </c>
      <c r="S22" s="5">
        <v>8.0415179311402865E-2</v>
      </c>
      <c r="T22" s="38">
        <f t="shared" si="4"/>
        <v>1.8011435654620882</v>
      </c>
      <c r="U22" s="40" t="s">
        <v>2</v>
      </c>
      <c r="V22" s="5">
        <v>6.4831567327841316E-2</v>
      </c>
      <c r="W22" s="38">
        <f t="shared" si="5"/>
        <v>1.4521009756028165</v>
      </c>
      <c r="X22" s="38">
        <f t="shared" si="6"/>
        <v>38.199584081394633</v>
      </c>
      <c r="Y22" s="40" t="s">
        <v>12</v>
      </c>
      <c r="Z22" s="5">
        <v>0.12</v>
      </c>
      <c r="AA22" s="38">
        <f t="shared" si="7"/>
        <v>5.20903419291745</v>
      </c>
      <c r="AB22" s="38">
        <f t="shared" si="8"/>
        <v>43.408618274312083</v>
      </c>
      <c r="AC22" s="41" t="s">
        <v>27</v>
      </c>
      <c r="AD22" s="42">
        <v>2.3722627737226276E-2</v>
      </c>
      <c r="AE22" s="43">
        <f t="shared" si="9"/>
        <v>1.0297664919088632</v>
      </c>
      <c r="AF22" s="44">
        <f t="shared" si="10"/>
        <v>44.438384766220949</v>
      </c>
      <c r="AG22"/>
      <c r="AH22" s="41" t="s">
        <v>7</v>
      </c>
      <c r="AI22" s="98">
        <v>20.5</v>
      </c>
      <c r="AJ22" s="45">
        <f>1/3</f>
        <v>0.33333333333333331</v>
      </c>
      <c r="AK22" s="151">
        <f t="shared" si="11"/>
        <v>303.66229590250981</v>
      </c>
    </row>
    <row r="23" spans="2:37" x14ac:dyDescent="0.25">
      <c r="B23" s="71" t="s">
        <v>95</v>
      </c>
      <c r="C23" s="37" t="s">
        <v>16</v>
      </c>
      <c r="D23" s="37">
        <v>0.5</v>
      </c>
      <c r="E23" s="38">
        <v>18.920000000000002</v>
      </c>
      <c r="F23" s="39">
        <v>2024</v>
      </c>
      <c r="G23" s="5">
        <v>0.18382951680462156</v>
      </c>
      <c r="H23" s="38">
        <f t="shared" si="0"/>
        <v>22.398054457943442</v>
      </c>
      <c r="I23" s="40" t="s">
        <v>1</v>
      </c>
      <c r="J23" s="5">
        <v>0.30503719588497769</v>
      </c>
      <c r="K23" s="38">
        <f t="shared" si="1"/>
        <v>6.8322397251300915</v>
      </c>
      <c r="L23" s="40" t="s">
        <v>23</v>
      </c>
      <c r="M23" s="5">
        <v>0</v>
      </c>
      <c r="N23" s="38">
        <f t="shared" si="2"/>
        <v>0</v>
      </c>
      <c r="O23" s="40" t="s">
        <v>2</v>
      </c>
      <c r="P23" s="5">
        <v>0.25520276182867313</v>
      </c>
      <c r="Q23" s="38">
        <f t="shared" si="3"/>
        <v>5.7160453572561902</v>
      </c>
      <c r="R23" s="40" t="s">
        <v>36</v>
      </c>
      <c r="S23" s="5">
        <v>8.0415179311402865E-2</v>
      </c>
      <c r="T23" s="38">
        <f t="shared" si="4"/>
        <v>1.8011435654620882</v>
      </c>
      <c r="U23" s="40" t="s">
        <v>2</v>
      </c>
      <c r="V23" s="5">
        <v>6.4831567327841316E-2</v>
      </c>
      <c r="W23" s="38">
        <f t="shared" si="5"/>
        <v>1.4521009756028165</v>
      </c>
      <c r="X23" s="38">
        <f t="shared" si="6"/>
        <v>38.199584081394633</v>
      </c>
      <c r="Y23" s="40" t="s">
        <v>12</v>
      </c>
      <c r="Z23" s="5">
        <v>0.12</v>
      </c>
      <c r="AA23" s="38">
        <f t="shared" si="7"/>
        <v>5.20903419291745</v>
      </c>
      <c r="AB23" s="38">
        <f t="shared" si="8"/>
        <v>43.408618274312083</v>
      </c>
      <c r="AC23" s="41" t="s">
        <v>27</v>
      </c>
      <c r="AD23" s="42">
        <v>2.3722627737226276E-2</v>
      </c>
      <c r="AE23" s="43">
        <f t="shared" si="9"/>
        <v>1.0297664919088632</v>
      </c>
      <c r="AF23" s="44">
        <f t="shared" si="10"/>
        <v>44.438384766220949</v>
      </c>
      <c r="AG23"/>
      <c r="AH23" s="41" t="s">
        <v>7</v>
      </c>
      <c r="AI23" s="98">
        <v>35.142857142857146</v>
      </c>
      <c r="AJ23" s="45">
        <f>1/4</f>
        <v>0.25</v>
      </c>
      <c r="AK23" s="151">
        <f t="shared" si="11"/>
        <v>390.4229518746555</v>
      </c>
    </row>
    <row r="24" spans="2:37" x14ac:dyDescent="0.25">
      <c r="B24" s="4" t="s">
        <v>96</v>
      </c>
      <c r="C24" s="37" t="s">
        <v>16</v>
      </c>
      <c r="D24" s="37">
        <v>0.5</v>
      </c>
      <c r="E24" s="38">
        <v>18.920000000000002</v>
      </c>
      <c r="F24" s="39">
        <v>2024</v>
      </c>
      <c r="G24" s="5">
        <v>0.18382951680462156</v>
      </c>
      <c r="H24" s="38">
        <f t="shared" si="0"/>
        <v>22.398054457943442</v>
      </c>
      <c r="I24" s="40" t="s">
        <v>1</v>
      </c>
      <c r="J24" s="5">
        <v>0.30503719588497769</v>
      </c>
      <c r="K24" s="38">
        <f t="shared" si="1"/>
        <v>6.8322397251300915</v>
      </c>
      <c r="L24" s="40" t="s">
        <v>23</v>
      </c>
      <c r="M24" s="5">
        <v>0</v>
      </c>
      <c r="N24" s="38">
        <f t="shared" si="2"/>
        <v>0</v>
      </c>
      <c r="O24" s="40" t="s">
        <v>2</v>
      </c>
      <c r="P24" s="5">
        <v>0.25520276182867313</v>
      </c>
      <c r="Q24" s="38">
        <f t="shared" si="3"/>
        <v>5.7160453572561902</v>
      </c>
      <c r="R24" s="40" t="s">
        <v>36</v>
      </c>
      <c r="S24" s="5">
        <v>8.0415179311402865E-2</v>
      </c>
      <c r="T24" s="38">
        <f t="shared" si="4"/>
        <v>1.8011435654620882</v>
      </c>
      <c r="U24" s="40" t="s">
        <v>2</v>
      </c>
      <c r="V24" s="5">
        <v>6.4831567327841316E-2</v>
      </c>
      <c r="W24" s="38">
        <f t="shared" si="5"/>
        <v>1.4521009756028165</v>
      </c>
      <c r="X24" s="38">
        <f t="shared" si="6"/>
        <v>38.199584081394633</v>
      </c>
      <c r="Y24" s="40" t="s">
        <v>12</v>
      </c>
      <c r="Z24" s="5">
        <v>0.12</v>
      </c>
      <c r="AA24" s="38">
        <f t="shared" si="7"/>
        <v>5.20903419291745</v>
      </c>
      <c r="AB24" s="38">
        <f t="shared" si="8"/>
        <v>43.408618274312083</v>
      </c>
      <c r="AC24" s="41" t="s">
        <v>27</v>
      </c>
      <c r="AD24" s="42">
        <v>2.3722627737226276E-2</v>
      </c>
      <c r="AE24" s="43">
        <f t="shared" si="9"/>
        <v>1.0297664919088632</v>
      </c>
      <c r="AF24" s="44">
        <f t="shared" si="10"/>
        <v>44.438384766220949</v>
      </c>
      <c r="AG24"/>
      <c r="AH24" s="41" t="s">
        <v>7</v>
      </c>
      <c r="AI24" s="98">
        <v>38.071428571428569</v>
      </c>
      <c r="AJ24" s="45">
        <v>0.2</v>
      </c>
      <c r="AK24" s="151">
        <f t="shared" si="11"/>
        <v>338.36655829136811</v>
      </c>
    </row>
    <row r="25" spans="2:37" x14ac:dyDescent="0.25">
      <c r="B25" s="4" t="s">
        <v>97</v>
      </c>
      <c r="C25" s="37" t="s">
        <v>16</v>
      </c>
      <c r="D25" s="37">
        <v>0.5</v>
      </c>
      <c r="E25" s="38">
        <v>18.920000000000002</v>
      </c>
      <c r="F25" s="39">
        <v>2024</v>
      </c>
      <c r="G25" s="5">
        <v>0.18382951680462156</v>
      </c>
      <c r="H25" s="38">
        <f t="shared" si="0"/>
        <v>22.398054457943442</v>
      </c>
      <c r="I25" s="40" t="s">
        <v>1</v>
      </c>
      <c r="J25" s="5">
        <v>0.30503719588497769</v>
      </c>
      <c r="K25" s="38">
        <f t="shared" si="1"/>
        <v>6.8322397251300915</v>
      </c>
      <c r="L25" s="40" t="s">
        <v>23</v>
      </c>
      <c r="M25" s="5">
        <v>0</v>
      </c>
      <c r="N25" s="38">
        <f t="shared" si="2"/>
        <v>0</v>
      </c>
      <c r="O25" s="40" t="s">
        <v>2</v>
      </c>
      <c r="P25" s="5">
        <v>0.25520276182867313</v>
      </c>
      <c r="Q25" s="38">
        <f t="shared" si="3"/>
        <v>5.7160453572561902</v>
      </c>
      <c r="R25" s="40" t="s">
        <v>36</v>
      </c>
      <c r="S25" s="5">
        <v>8.0415179311402865E-2</v>
      </c>
      <c r="T25" s="38">
        <f t="shared" si="4"/>
        <v>1.8011435654620882</v>
      </c>
      <c r="U25" s="40" t="s">
        <v>2</v>
      </c>
      <c r="V25" s="5">
        <v>6.4831567327841316E-2</v>
      </c>
      <c r="W25" s="38">
        <f t="shared" si="5"/>
        <v>1.4521009756028165</v>
      </c>
      <c r="X25" s="38">
        <f t="shared" si="6"/>
        <v>38.199584081394633</v>
      </c>
      <c r="Y25" s="40" t="s">
        <v>12</v>
      </c>
      <c r="Z25" s="5">
        <v>0.12</v>
      </c>
      <c r="AA25" s="38">
        <f t="shared" si="7"/>
        <v>5.20903419291745</v>
      </c>
      <c r="AB25" s="38">
        <f t="shared" si="8"/>
        <v>43.408618274312083</v>
      </c>
      <c r="AC25" s="41" t="s">
        <v>27</v>
      </c>
      <c r="AD25" s="42">
        <v>2.3722627737226276E-2</v>
      </c>
      <c r="AE25" s="43">
        <f t="shared" si="9"/>
        <v>1.0297664919088632</v>
      </c>
      <c r="AF25" s="44">
        <f t="shared" si="10"/>
        <v>44.438384766220949</v>
      </c>
      <c r="AG25"/>
      <c r="AH25" s="41" t="s">
        <v>7</v>
      </c>
      <c r="AI25" s="98">
        <v>43.285714285714285</v>
      </c>
      <c r="AJ25" s="45">
        <f>1/6</f>
        <v>0.16666666666666666</v>
      </c>
      <c r="AK25" s="151">
        <f t="shared" si="11"/>
        <v>320.59120438487969</v>
      </c>
    </row>
    <row r="26" spans="2:37" x14ac:dyDescent="0.25">
      <c r="B26" s="4" t="s">
        <v>98</v>
      </c>
      <c r="C26" s="37" t="s">
        <v>16</v>
      </c>
      <c r="D26" s="37">
        <v>0.5</v>
      </c>
      <c r="E26" s="38">
        <v>18.920000000000002</v>
      </c>
      <c r="F26" s="39">
        <v>2024</v>
      </c>
      <c r="G26" s="5">
        <v>0.18382951680462156</v>
      </c>
      <c r="H26" s="38">
        <f t="shared" si="0"/>
        <v>22.398054457943442</v>
      </c>
      <c r="I26" s="40" t="s">
        <v>1</v>
      </c>
      <c r="J26" s="5">
        <v>0.30503719588497769</v>
      </c>
      <c r="K26" s="38">
        <f t="shared" si="1"/>
        <v>6.8322397251300915</v>
      </c>
      <c r="L26" s="40" t="s">
        <v>23</v>
      </c>
      <c r="M26" s="5">
        <v>0</v>
      </c>
      <c r="N26" s="38">
        <f t="shared" si="2"/>
        <v>0</v>
      </c>
      <c r="O26" s="40" t="s">
        <v>2</v>
      </c>
      <c r="P26" s="12">
        <v>0.25520276182867313</v>
      </c>
      <c r="Q26" s="38">
        <f t="shared" si="3"/>
        <v>5.7160453572561902</v>
      </c>
      <c r="R26" s="40" t="s">
        <v>36</v>
      </c>
      <c r="S26" s="5">
        <v>8.0415179311402865E-2</v>
      </c>
      <c r="T26" s="38">
        <f t="shared" si="4"/>
        <v>1.8011435654620882</v>
      </c>
      <c r="U26" s="40" t="s">
        <v>2</v>
      </c>
      <c r="V26" s="5">
        <v>6.4831567327841316E-2</v>
      </c>
      <c r="W26" s="38">
        <f t="shared" si="5"/>
        <v>1.4521009756028165</v>
      </c>
      <c r="X26" s="38">
        <f t="shared" si="6"/>
        <v>38.199584081394633</v>
      </c>
      <c r="Y26" s="40" t="s">
        <v>12</v>
      </c>
      <c r="Z26" s="5">
        <v>0.12</v>
      </c>
      <c r="AA26" s="38">
        <f t="shared" si="7"/>
        <v>5.20903419291745</v>
      </c>
      <c r="AB26" s="38">
        <f t="shared" si="8"/>
        <v>43.408618274312083</v>
      </c>
      <c r="AC26" s="41" t="s">
        <v>27</v>
      </c>
      <c r="AD26" s="42">
        <v>2.3722627737226276E-2</v>
      </c>
      <c r="AE26" s="43">
        <f t="shared" si="9"/>
        <v>1.0297664919088632</v>
      </c>
      <c r="AF26" s="44">
        <f t="shared" si="10"/>
        <v>44.438384766220949</v>
      </c>
      <c r="AG26"/>
      <c r="AH26" s="41" t="s">
        <v>7</v>
      </c>
      <c r="AI26" s="98">
        <v>51.642857142857146</v>
      </c>
      <c r="AJ26" s="45">
        <f>1/7</f>
        <v>0.14285714285714285</v>
      </c>
      <c r="AK26" s="151">
        <f t="shared" si="11"/>
        <v>327.84645087732389</v>
      </c>
    </row>
    <row r="27" spans="2:37" x14ac:dyDescent="0.25">
      <c r="B27" s="6" t="s">
        <v>99</v>
      </c>
      <c r="C27" s="49" t="s">
        <v>16</v>
      </c>
      <c r="D27" s="49">
        <v>0.5</v>
      </c>
      <c r="E27" s="50">
        <v>18.920000000000002</v>
      </c>
      <c r="F27" s="51">
        <v>2024</v>
      </c>
      <c r="G27" s="7">
        <v>0.18382951680462156</v>
      </c>
      <c r="H27" s="50">
        <f t="shared" si="0"/>
        <v>22.398054457943442</v>
      </c>
      <c r="I27" s="52" t="s">
        <v>1</v>
      </c>
      <c r="J27" s="7">
        <v>0.30503719588497769</v>
      </c>
      <c r="K27" s="50">
        <f t="shared" si="1"/>
        <v>6.8322397251300915</v>
      </c>
      <c r="L27" s="52" t="s">
        <v>23</v>
      </c>
      <c r="M27" s="7">
        <v>0</v>
      </c>
      <c r="N27" s="50">
        <f t="shared" si="2"/>
        <v>0</v>
      </c>
      <c r="O27" s="52" t="s">
        <v>2</v>
      </c>
      <c r="P27" s="14">
        <v>0.25520276182867313</v>
      </c>
      <c r="Q27" s="50">
        <f t="shared" si="3"/>
        <v>5.7160453572561902</v>
      </c>
      <c r="R27" s="52" t="s">
        <v>36</v>
      </c>
      <c r="S27" s="7">
        <v>8.0415179311402865E-2</v>
      </c>
      <c r="T27" s="50">
        <f t="shared" si="4"/>
        <v>1.8011435654620882</v>
      </c>
      <c r="U27" s="52" t="s">
        <v>2</v>
      </c>
      <c r="V27" s="7">
        <v>6.4831567327841316E-2</v>
      </c>
      <c r="W27" s="50">
        <f t="shared" si="5"/>
        <v>1.4521009756028165</v>
      </c>
      <c r="X27" s="50">
        <f t="shared" si="6"/>
        <v>38.199584081394633</v>
      </c>
      <c r="Y27" s="52" t="s">
        <v>12</v>
      </c>
      <c r="Z27" s="7">
        <v>0.12</v>
      </c>
      <c r="AA27" s="50">
        <f t="shared" si="7"/>
        <v>5.20903419291745</v>
      </c>
      <c r="AB27" s="50">
        <f t="shared" si="8"/>
        <v>43.408618274312083</v>
      </c>
      <c r="AC27" s="53" t="s">
        <v>27</v>
      </c>
      <c r="AD27" s="54">
        <v>2.3722627737226276E-2</v>
      </c>
      <c r="AE27" s="55">
        <f t="shared" si="9"/>
        <v>1.0297664919088632</v>
      </c>
      <c r="AF27" s="56">
        <f t="shared" si="10"/>
        <v>44.438384766220949</v>
      </c>
      <c r="AG27"/>
      <c r="AH27" s="53" t="s">
        <v>7</v>
      </c>
      <c r="AI27" s="99">
        <v>54.571428571428569</v>
      </c>
      <c r="AJ27" s="60">
        <f>1/8</f>
        <v>0.125</v>
      </c>
      <c r="AK27" s="152">
        <f t="shared" si="11"/>
        <v>303.13326751243574</v>
      </c>
    </row>
    <row r="28" spans="2:37" x14ac:dyDescent="0.25">
      <c r="B28" s="2" t="s">
        <v>100</v>
      </c>
      <c r="C28" s="29" t="s">
        <v>101</v>
      </c>
      <c r="D28" s="72"/>
      <c r="E28" s="73"/>
      <c r="F28" s="74"/>
      <c r="G28" s="75"/>
      <c r="H28" s="73"/>
      <c r="I28" s="76"/>
      <c r="J28" s="75"/>
      <c r="K28" s="73"/>
      <c r="L28" s="76"/>
      <c r="M28" s="75"/>
      <c r="N28" s="73"/>
      <c r="O28" s="76"/>
      <c r="P28" s="75"/>
      <c r="Q28" s="73"/>
      <c r="R28" s="76"/>
      <c r="S28" s="75"/>
      <c r="T28" s="73"/>
      <c r="U28" s="76"/>
      <c r="V28" s="75"/>
      <c r="W28" s="73"/>
      <c r="X28" s="132"/>
      <c r="Y28" s="76"/>
      <c r="Z28" s="75"/>
      <c r="AA28" s="73"/>
      <c r="AB28" s="73"/>
      <c r="AC28" s="133"/>
      <c r="AD28" s="134"/>
      <c r="AE28" s="135"/>
      <c r="AF28" s="144">
        <v>4065.74</v>
      </c>
      <c r="AG28"/>
      <c r="AH28" s="17" t="s">
        <v>127</v>
      </c>
      <c r="AI28" s="73"/>
      <c r="AJ28" s="73"/>
      <c r="AK28" s="150">
        <f t="shared" si="11"/>
        <v>4065.74</v>
      </c>
    </row>
    <row r="29" spans="2:37" x14ac:dyDescent="0.25">
      <c r="B29" s="4" t="s">
        <v>102</v>
      </c>
      <c r="C29" s="37" t="s">
        <v>101</v>
      </c>
      <c r="D29" s="77"/>
      <c r="E29" s="78"/>
      <c r="F29" s="79"/>
      <c r="G29" s="80"/>
      <c r="H29" s="78"/>
      <c r="I29" s="81"/>
      <c r="J29" s="80"/>
      <c r="K29" s="78"/>
      <c r="L29" s="81"/>
      <c r="M29" s="80"/>
      <c r="N29" s="78"/>
      <c r="O29" s="81"/>
      <c r="P29" s="82"/>
      <c r="Q29" s="83"/>
      <c r="R29" s="81"/>
      <c r="S29" s="80"/>
      <c r="T29" s="78"/>
      <c r="U29" s="81"/>
      <c r="V29" s="80"/>
      <c r="W29" s="78"/>
      <c r="X29" s="136"/>
      <c r="Y29" s="81"/>
      <c r="Z29" s="80"/>
      <c r="AA29" s="78"/>
      <c r="AB29" s="78"/>
      <c r="AC29" s="137"/>
      <c r="AD29" s="138"/>
      <c r="AE29" s="139"/>
      <c r="AF29" s="145">
        <v>4666.97</v>
      </c>
      <c r="AG29"/>
      <c r="AH29" s="41" t="s">
        <v>127</v>
      </c>
      <c r="AI29" s="78"/>
      <c r="AJ29" s="78"/>
      <c r="AK29" s="151">
        <f t="shared" si="11"/>
        <v>4666.97</v>
      </c>
    </row>
    <row r="30" spans="2:37" x14ac:dyDescent="0.25">
      <c r="B30" s="6" t="s">
        <v>103</v>
      </c>
      <c r="C30" s="49" t="s">
        <v>101</v>
      </c>
      <c r="D30" s="84"/>
      <c r="E30" s="85"/>
      <c r="F30" s="86"/>
      <c r="G30" s="87"/>
      <c r="H30" s="85"/>
      <c r="I30" s="88"/>
      <c r="J30" s="87"/>
      <c r="K30" s="85"/>
      <c r="L30" s="88"/>
      <c r="M30" s="87"/>
      <c r="N30" s="85"/>
      <c r="O30" s="88"/>
      <c r="P30" s="89"/>
      <c r="Q30" s="90"/>
      <c r="R30" s="88"/>
      <c r="S30" s="87"/>
      <c r="T30" s="85"/>
      <c r="U30" s="88"/>
      <c r="V30" s="87"/>
      <c r="W30" s="85"/>
      <c r="X30" s="140"/>
      <c r="Y30" s="88"/>
      <c r="Z30" s="87"/>
      <c r="AA30" s="85"/>
      <c r="AB30" s="85"/>
      <c r="AC30" s="141"/>
      <c r="AD30" s="142"/>
      <c r="AE30" s="143"/>
      <c r="AF30" s="146">
        <v>5568.8</v>
      </c>
      <c r="AG30"/>
      <c r="AH30" s="53" t="s">
        <v>127</v>
      </c>
      <c r="AI30" s="85"/>
      <c r="AJ30" s="85"/>
      <c r="AK30" s="152">
        <f t="shared" si="11"/>
        <v>5568.8</v>
      </c>
    </row>
    <row r="31" spans="2:37" x14ac:dyDescent="0.25">
      <c r="B31" s="2" t="s">
        <v>104</v>
      </c>
      <c r="C31" s="29" t="s">
        <v>16</v>
      </c>
      <c r="D31" s="29">
        <v>0.5</v>
      </c>
      <c r="E31" s="30">
        <v>18.920000000000002</v>
      </c>
      <c r="F31" s="31">
        <v>2024</v>
      </c>
      <c r="G31" s="3">
        <v>0.18382951680462156</v>
      </c>
      <c r="H31" s="30">
        <f t="shared" ref="H31:H68" si="12">E31*(1+G31)</f>
        <v>22.398054457943442</v>
      </c>
      <c r="I31" s="32" t="s">
        <v>1</v>
      </c>
      <c r="J31" s="3">
        <v>0.30503719588497769</v>
      </c>
      <c r="K31" s="30">
        <f t="shared" ref="K31:K68" si="13">J31*$H31</f>
        <v>6.8322397251300915</v>
      </c>
      <c r="L31" s="32" t="s">
        <v>23</v>
      </c>
      <c r="M31" s="3">
        <v>0</v>
      </c>
      <c r="N31" s="30">
        <f t="shared" ref="N31:N68" si="14">M31*$H31</f>
        <v>0</v>
      </c>
      <c r="O31" s="32" t="s">
        <v>2</v>
      </c>
      <c r="P31" s="10">
        <v>0.25520276182867313</v>
      </c>
      <c r="Q31" s="91">
        <f t="shared" ref="Q31:Q68" si="15">P31*$H31</f>
        <v>5.7160453572561902</v>
      </c>
      <c r="R31" s="32" t="s">
        <v>36</v>
      </c>
      <c r="S31" s="3">
        <v>8.0415179311402865E-2</v>
      </c>
      <c r="T31" s="30">
        <f t="shared" ref="T31:T68" si="16">S31*$H31</f>
        <v>1.8011435654620882</v>
      </c>
      <c r="U31" s="32" t="s">
        <v>2</v>
      </c>
      <c r="V31" s="10">
        <v>6.4831567327841316E-2</v>
      </c>
      <c r="W31" s="30">
        <f t="shared" ref="W31:W68" si="17">V31*$H31</f>
        <v>1.4521009756028165</v>
      </c>
      <c r="X31" s="30">
        <f t="shared" ref="X31:X68" si="18">SUM(H31,K31,N31,Q31,T31,W31)</f>
        <v>38.199584081394633</v>
      </c>
      <c r="Y31" s="32" t="s">
        <v>12</v>
      </c>
      <c r="Z31" s="3">
        <v>0.12</v>
      </c>
      <c r="AA31" s="30">
        <f t="shared" si="7"/>
        <v>5.20903419291745</v>
      </c>
      <c r="AB31" s="30">
        <f t="shared" si="8"/>
        <v>43.408618274312083</v>
      </c>
      <c r="AC31" s="17" t="s">
        <v>27</v>
      </c>
      <c r="AD31" s="33">
        <v>2.3722627737226276E-2</v>
      </c>
      <c r="AE31" s="34">
        <f t="shared" si="9"/>
        <v>1.0297664919088632</v>
      </c>
      <c r="AF31" s="35">
        <f t="shared" si="10"/>
        <v>44.438384766220949</v>
      </c>
      <c r="AG31"/>
      <c r="AH31" s="17" t="s">
        <v>7</v>
      </c>
      <c r="AI31" s="97">
        <v>19.714285714285715</v>
      </c>
      <c r="AJ31" s="36">
        <v>1</v>
      </c>
      <c r="AK31" s="150">
        <f t="shared" si="11"/>
        <v>876.07101396264159</v>
      </c>
    </row>
    <row r="32" spans="2:37" x14ac:dyDescent="0.25">
      <c r="B32" s="4" t="s">
        <v>105</v>
      </c>
      <c r="C32" s="37" t="s">
        <v>16</v>
      </c>
      <c r="D32" s="37">
        <v>0.5</v>
      </c>
      <c r="E32" s="38">
        <v>18.920000000000002</v>
      </c>
      <c r="F32" s="39">
        <v>2024</v>
      </c>
      <c r="G32" s="5">
        <v>0.18382951680462156</v>
      </c>
      <c r="H32" s="38">
        <f t="shared" si="12"/>
        <v>22.398054457943442</v>
      </c>
      <c r="I32" s="40" t="s">
        <v>1</v>
      </c>
      <c r="J32" s="5">
        <v>0.30503719588497769</v>
      </c>
      <c r="K32" s="38">
        <f t="shared" si="13"/>
        <v>6.8322397251300915</v>
      </c>
      <c r="L32" s="40" t="s">
        <v>23</v>
      </c>
      <c r="M32" s="5">
        <v>0</v>
      </c>
      <c r="N32" s="38">
        <f t="shared" si="14"/>
        <v>0</v>
      </c>
      <c r="O32" s="40" t="s">
        <v>2</v>
      </c>
      <c r="P32" s="12">
        <v>0.25520276182867313</v>
      </c>
      <c r="Q32" s="92">
        <f t="shared" si="15"/>
        <v>5.7160453572561902</v>
      </c>
      <c r="R32" s="40" t="s">
        <v>36</v>
      </c>
      <c r="S32" s="5">
        <v>8.0415179311402865E-2</v>
      </c>
      <c r="T32" s="38">
        <f t="shared" si="16"/>
        <v>1.8011435654620882</v>
      </c>
      <c r="U32" s="40" t="s">
        <v>2</v>
      </c>
      <c r="V32" s="12">
        <v>6.4831567327841316E-2</v>
      </c>
      <c r="W32" s="38">
        <f t="shared" si="17"/>
        <v>1.4521009756028165</v>
      </c>
      <c r="X32" s="38">
        <f t="shared" si="18"/>
        <v>38.199584081394633</v>
      </c>
      <c r="Y32" s="40" t="s">
        <v>12</v>
      </c>
      <c r="Z32" s="5">
        <v>0.12</v>
      </c>
      <c r="AA32" s="38">
        <f t="shared" si="7"/>
        <v>5.20903419291745</v>
      </c>
      <c r="AB32" s="38">
        <f t="shared" si="8"/>
        <v>43.408618274312083</v>
      </c>
      <c r="AC32" s="41" t="s">
        <v>27</v>
      </c>
      <c r="AD32" s="42">
        <v>2.3722627737226276E-2</v>
      </c>
      <c r="AE32" s="43">
        <f t="shared" si="9"/>
        <v>1.0297664919088632</v>
      </c>
      <c r="AF32" s="44">
        <f t="shared" si="10"/>
        <v>44.438384766220949</v>
      </c>
      <c r="AG32"/>
      <c r="AH32" s="41" t="s">
        <v>7</v>
      </c>
      <c r="AI32" s="98">
        <v>25.571428571428573</v>
      </c>
      <c r="AJ32" s="45">
        <v>0.5</v>
      </c>
      <c r="AK32" s="151">
        <f t="shared" si="11"/>
        <v>568.17649093953935</v>
      </c>
    </row>
    <row r="33" spans="2:37" x14ac:dyDescent="0.25">
      <c r="B33" s="4" t="s">
        <v>106</v>
      </c>
      <c r="C33" s="37" t="s">
        <v>16</v>
      </c>
      <c r="D33" s="37">
        <v>0.5</v>
      </c>
      <c r="E33" s="38">
        <v>18.920000000000002</v>
      </c>
      <c r="F33" s="39">
        <v>2024</v>
      </c>
      <c r="G33" s="5">
        <v>0.18382951680462156</v>
      </c>
      <c r="H33" s="38">
        <f t="shared" si="12"/>
        <v>22.398054457943442</v>
      </c>
      <c r="I33" s="40" t="s">
        <v>1</v>
      </c>
      <c r="J33" s="5">
        <v>0.30503719588497769</v>
      </c>
      <c r="K33" s="38">
        <f t="shared" si="13"/>
        <v>6.8322397251300915</v>
      </c>
      <c r="L33" s="40" t="s">
        <v>23</v>
      </c>
      <c r="M33" s="5">
        <v>0</v>
      </c>
      <c r="N33" s="38">
        <f t="shared" si="14"/>
        <v>0</v>
      </c>
      <c r="O33" s="40" t="s">
        <v>2</v>
      </c>
      <c r="P33" s="12">
        <v>0.25520276182867313</v>
      </c>
      <c r="Q33" s="92">
        <f t="shared" si="15"/>
        <v>5.7160453572561902</v>
      </c>
      <c r="R33" s="40" t="s">
        <v>36</v>
      </c>
      <c r="S33" s="12">
        <v>8.0415179311402865E-2</v>
      </c>
      <c r="T33" s="92">
        <f t="shared" si="16"/>
        <v>1.8011435654620882</v>
      </c>
      <c r="U33" s="40" t="s">
        <v>2</v>
      </c>
      <c r="V33" s="12">
        <v>6.4831567327841316E-2</v>
      </c>
      <c r="W33" s="92">
        <f t="shared" si="17"/>
        <v>1.4521009756028165</v>
      </c>
      <c r="X33" s="92">
        <f t="shared" si="18"/>
        <v>38.199584081394633</v>
      </c>
      <c r="Y33" s="40" t="s">
        <v>12</v>
      </c>
      <c r="Z33" s="5">
        <v>0.12</v>
      </c>
      <c r="AA33" s="38">
        <f t="shared" si="7"/>
        <v>5.20903419291745</v>
      </c>
      <c r="AB33" s="38">
        <f t="shared" si="8"/>
        <v>43.408618274312083</v>
      </c>
      <c r="AC33" s="41" t="s">
        <v>27</v>
      </c>
      <c r="AD33" s="42">
        <v>2.3722627737226276E-2</v>
      </c>
      <c r="AE33" s="43">
        <f t="shared" si="9"/>
        <v>1.0297664919088632</v>
      </c>
      <c r="AF33" s="44">
        <f t="shared" si="10"/>
        <v>44.438384766220949</v>
      </c>
      <c r="AG33"/>
      <c r="AH33" s="41" t="s">
        <v>7</v>
      </c>
      <c r="AI33" s="98">
        <v>28.5</v>
      </c>
      <c r="AJ33" s="45">
        <f>1/3</f>
        <v>0.33333333333333331</v>
      </c>
      <c r="AK33" s="151">
        <f t="shared" si="11"/>
        <v>422.16465527909901</v>
      </c>
    </row>
    <row r="34" spans="2:37" x14ac:dyDescent="0.25">
      <c r="B34" s="6" t="s">
        <v>107</v>
      </c>
      <c r="C34" s="49" t="s">
        <v>16</v>
      </c>
      <c r="D34" s="49">
        <v>0.5</v>
      </c>
      <c r="E34" s="50">
        <v>18.920000000000002</v>
      </c>
      <c r="F34" s="51">
        <v>2024</v>
      </c>
      <c r="G34" s="7">
        <v>0.18382951680462156</v>
      </c>
      <c r="H34" s="50">
        <f t="shared" si="12"/>
        <v>22.398054457943442</v>
      </c>
      <c r="I34" s="52" t="s">
        <v>1</v>
      </c>
      <c r="J34" s="7">
        <v>0.30503719588497769</v>
      </c>
      <c r="K34" s="50">
        <f t="shared" si="13"/>
        <v>6.8322397251300915</v>
      </c>
      <c r="L34" s="52" t="s">
        <v>23</v>
      </c>
      <c r="M34" s="7">
        <v>0</v>
      </c>
      <c r="N34" s="50">
        <f t="shared" si="14"/>
        <v>0</v>
      </c>
      <c r="O34" s="52" t="s">
        <v>2</v>
      </c>
      <c r="P34" s="14">
        <v>0.25520276182867313</v>
      </c>
      <c r="Q34" s="93">
        <f t="shared" si="15"/>
        <v>5.7160453572561902</v>
      </c>
      <c r="R34" s="52" t="s">
        <v>36</v>
      </c>
      <c r="S34" s="7">
        <v>8.0415179311402865E-2</v>
      </c>
      <c r="T34" s="50">
        <f t="shared" si="16"/>
        <v>1.8011435654620882</v>
      </c>
      <c r="U34" s="52" t="s">
        <v>2</v>
      </c>
      <c r="V34" s="14">
        <v>6.4831567327841316E-2</v>
      </c>
      <c r="W34" s="50">
        <f t="shared" si="17"/>
        <v>1.4521009756028165</v>
      </c>
      <c r="X34" s="50">
        <f t="shared" si="18"/>
        <v>38.199584081394633</v>
      </c>
      <c r="Y34" s="52" t="s">
        <v>12</v>
      </c>
      <c r="Z34" s="7">
        <v>0.12</v>
      </c>
      <c r="AA34" s="50">
        <f t="shared" si="7"/>
        <v>5.20903419291745</v>
      </c>
      <c r="AB34" s="50">
        <f t="shared" si="8"/>
        <v>43.408618274312083</v>
      </c>
      <c r="AC34" s="53" t="s">
        <v>27</v>
      </c>
      <c r="AD34" s="54">
        <v>2.3722627737226276E-2</v>
      </c>
      <c r="AE34" s="55">
        <f t="shared" si="9"/>
        <v>1.0297664919088632</v>
      </c>
      <c r="AF34" s="56">
        <f t="shared" si="10"/>
        <v>44.438384766220949</v>
      </c>
      <c r="AG34"/>
      <c r="AH34" s="53" t="s">
        <v>7</v>
      </c>
      <c r="AI34" s="99">
        <v>43.142857142857146</v>
      </c>
      <c r="AJ34" s="60">
        <f>1/4</f>
        <v>0.25</v>
      </c>
      <c r="AK34" s="152">
        <f t="shared" si="11"/>
        <v>479.29972140709742</v>
      </c>
    </row>
    <row r="35" spans="2:37" x14ac:dyDescent="0.25">
      <c r="B35" s="2" t="s">
        <v>108</v>
      </c>
      <c r="C35" s="29" t="s">
        <v>16</v>
      </c>
      <c r="D35" s="29">
        <v>0.5</v>
      </c>
      <c r="E35" s="30">
        <v>18.920000000000002</v>
      </c>
      <c r="F35" s="31">
        <v>2024</v>
      </c>
      <c r="G35" s="3">
        <v>0.18382951680462156</v>
      </c>
      <c r="H35" s="30">
        <f t="shared" si="12"/>
        <v>22.398054457943442</v>
      </c>
      <c r="I35" s="32" t="s">
        <v>1</v>
      </c>
      <c r="J35" s="3">
        <v>0.30503719588497769</v>
      </c>
      <c r="K35" s="30">
        <f t="shared" si="13"/>
        <v>6.8322397251300915</v>
      </c>
      <c r="L35" s="32" t="s">
        <v>23</v>
      </c>
      <c r="M35" s="3">
        <v>0</v>
      </c>
      <c r="N35" s="30">
        <f t="shared" si="14"/>
        <v>0</v>
      </c>
      <c r="O35" s="32" t="s">
        <v>2</v>
      </c>
      <c r="P35" s="3">
        <v>0.25520276182867313</v>
      </c>
      <c r="Q35" s="30">
        <f t="shared" si="15"/>
        <v>5.7160453572561902</v>
      </c>
      <c r="R35" s="32" t="s">
        <v>36</v>
      </c>
      <c r="S35" s="3">
        <v>8.0415179311402865E-2</v>
      </c>
      <c r="T35" s="30">
        <f t="shared" si="16"/>
        <v>1.8011435654620882</v>
      </c>
      <c r="U35" s="32" t="s">
        <v>2</v>
      </c>
      <c r="V35" s="10">
        <v>6.4831567327841316E-2</v>
      </c>
      <c r="W35" s="30">
        <f t="shared" si="17"/>
        <v>1.4521009756028165</v>
      </c>
      <c r="X35" s="30">
        <f t="shared" si="18"/>
        <v>38.199584081394633</v>
      </c>
      <c r="Y35" s="32" t="s">
        <v>12</v>
      </c>
      <c r="Z35" s="3">
        <v>0.12</v>
      </c>
      <c r="AA35" s="30">
        <f t="shared" si="7"/>
        <v>5.20903419291745</v>
      </c>
      <c r="AB35" s="30">
        <f t="shared" si="8"/>
        <v>43.408618274312083</v>
      </c>
      <c r="AC35" s="17" t="s">
        <v>27</v>
      </c>
      <c r="AD35" s="33">
        <v>2.3722627737226276E-2</v>
      </c>
      <c r="AE35" s="34">
        <f t="shared" si="9"/>
        <v>1.0297664919088632</v>
      </c>
      <c r="AF35" s="35">
        <f t="shared" si="10"/>
        <v>44.438384766220949</v>
      </c>
      <c r="AG35"/>
      <c r="AH35" s="17" t="s">
        <v>7</v>
      </c>
      <c r="AI35" s="97">
        <v>11.714285714285714</v>
      </c>
      <c r="AJ35" s="36">
        <v>1</v>
      </c>
      <c r="AK35" s="150">
        <f t="shared" si="11"/>
        <v>520.56393583287399</v>
      </c>
    </row>
    <row r="36" spans="2:37" x14ac:dyDescent="0.25">
      <c r="B36" s="4" t="s">
        <v>109</v>
      </c>
      <c r="C36" s="37" t="s">
        <v>16</v>
      </c>
      <c r="D36" s="37">
        <v>0.5</v>
      </c>
      <c r="E36" s="38">
        <v>18.920000000000002</v>
      </c>
      <c r="F36" s="39">
        <v>2024</v>
      </c>
      <c r="G36" s="5">
        <v>0.18382951680462156</v>
      </c>
      <c r="H36" s="38">
        <f t="shared" si="12"/>
        <v>22.398054457943442</v>
      </c>
      <c r="I36" s="40" t="s">
        <v>1</v>
      </c>
      <c r="J36" s="5">
        <v>0.30503719588497769</v>
      </c>
      <c r="K36" s="38">
        <f t="shared" si="13"/>
        <v>6.8322397251300915</v>
      </c>
      <c r="L36" s="40" t="s">
        <v>23</v>
      </c>
      <c r="M36" s="5">
        <v>0</v>
      </c>
      <c r="N36" s="38">
        <f t="shared" si="14"/>
        <v>0</v>
      </c>
      <c r="O36" s="40" t="s">
        <v>2</v>
      </c>
      <c r="P36" s="5">
        <v>0.25520276182867313</v>
      </c>
      <c r="Q36" s="38">
        <f t="shared" si="15"/>
        <v>5.7160453572561902</v>
      </c>
      <c r="R36" s="40" t="s">
        <v>36</v>
      </c>
      <c r="S36" s="5">
        <v>8.0415179311402865E-2</v>
      </c>
      <c r="T36" s="38">
        <f t="shared" si="16"/>
        <v>1.8011435654620882</v>
      </c>
      <c r="U36" s="40" t="s">
        <v>2</v>
      </c>
      <c r="V36" s="12">
        <v>6.4831567327841316E-2</v>
      </c>
      <c r="W36" s="38">
        <f t="shared" si="17"/>
        <v>1.4521009756028165</v>
      </c>
      <c r="X36" s="38">
        <f t="shared" si="18"/>
        <v>38.199584081394633</v>
      </c>
      <c r="Y36" s="40" t="s">
        <v>12</v>
      </c>
      <c r="Z36" s="5">
        <v>0.12</v>
      </c>
      <c r="AA36" s="38">
        <f t="shared" si="7"/>
        <v>5.20903419291745</v>
      </c>
      <c r="AB36" s="38">
        <f t="shared" si="8"/>
        <v>43.408618274312083</v>
      </c>
      <c r="AC36" s="41" t="s">
        <v>27</v>
      </c>
      <c r="AD36" s="42">
        <v>2.3722627737226276E-2</v>
      </c>
      <c r="AE36" s="43">
        <f t="shared" si="9"/>
        <v>1.0297664919088632</v>
      </c>
      <c r="AF36" s="44">
        <f t="shared" si="10"/>
        <v>44.438384766220949</v>
      </c>
      <c r="AG36"/>
      <c r="AH36" s="41" t="s">
        <v>7</v>
      </c>
      <c r="AI36" s="98">
        <v>17.571428571428573</v>
      </c>
      <c r="AJ36" s="45">
        <v>0.5</v>
      </c>
      <c r="AK36" s="151">
        <f t="shared" si="11"/>
        <v>390.4229518746555</v>
      </c>
    </row>
    <row r="37" spans="2:37" x14ac:dyDescent="0.25">
      <c r="B37" s="71" t="s">
        <v>110</v>
      </c>
      <c r="C37" s="37" t="s">
        <v>16</v>
      </c>
      <c r="D37" s="37">
        <v>0.5</v>
      </c>
      <c r="E37" s="38">
        <v>18.920000000000002</v>
      </c>
      <c r="F37" s="39">
        <v>2024</v>
      </c>
      <c r="G37" s="5">
        <v>0.18382951680462156</v>
      </c>
      <c r="H37" s="38">
        <f t="shared" si="12"/>
        <v>22.398054457943442</v>
      </c>
      <c r="I37" s="40" t="s">
        <v>1</v>
      </c>
      <c r="J37" s="5">
        <v>0.30503719588497769</v>
      </c>
      <c r="K37" s="38">
        <f t="shared" si="13"/>
        <v>6.8322397251300915</v>
      </c>
      <c r="L37" s="40" t="s">
        <v>23</v>
      </c>
      <c r="M37" s="5">
        <v>0</v>
      </c>
      <c r="N37" s="38">
        <f t="shared" si="14"/>
        <v>0</v>
      </c>
      <c r="O37" s="40" t="s">
        <v>2</v>
      </c>
      <c r="P37" s="5">
        <v>0.25520276182867313</v>
      </c>
      <c r="Q37" s="38">
        <f t="shared" si="15"/>
        <v>5.7160453572561902</v>
      </c>
      <c r="R37" s="40" t="s">
        <v>36</v>
      </c>
      <c r="S37" s="5">
        <v>8.0415179311402865E-2</v>
      </c>
      <c r="T37" s="38">
        <f t="shared" si="16"/>
        <v>1.8011435654620882</v>
      </c>
      <c r="U37" s="40" t="s">
        <v>2</v>
      </c>
      <c r="V37" s="12">
        <v>6.4831567327841316E-2</v>
      </c>
      <c r="W37" s="38">
        <f t="shared" si="17"/>
        <v>1.4521009756028165</v>
      </c>
      <c r="X37" s="38">
        <f t="shared" si="18"/>
        <v>38.199584081394633</v>
      </c>
      <c r="Y37" s="40" t="s">
        <v>12</v>
      </c>
      <c r="Z37" s="5">
        <v>0.12</v>
      </c>
      <c r="AA37" s="38">
        <f t="shared" si="7"/>
        <v>5.20903419291745</v>
      </c>
      <c r="AB37" s="38">
        <f t="shared" si="8"/>
        <v>43.408618274312083</v>
      </c>
      <c r="AC37" s="41" t="s">
        <v>27</v>
      </c>
      <c r="AD37" s="42">
        <v>2.3722627737226276E-2</v>
      </c>
      <c r="AE37" s="43">
        <f t="shared" si="9"/>
        <v>1.0297664919088632</v>
      </c>
      <c r="AF37" s="44">
        <f t="shared" si="10"/>
        <v>44.438384766220949</v>
      </c>
      <c r="AG37"/>
      <c r="AH37" s="41" t="s">
        <v>7</v>
      </c>
      <c r="AI37" s="98">
        <v>20.5</v>
      </c>
      <c r="AJ37" s="45">
        <f>1/3</f>
        <v>0.33333333333333331</v>
      </c>
      <c r="AK37" s="151">
        <f t="shared" si="11"/>
        <v>303.66229590250981</v>
      </c>
    </row>
    <row r="38" spans="2:37" x14ac:dyDescent="0.25">
      <c r="B38" s="48" t="s">
        <v>111</v>
      </c>
      <c r="C38" s="49" t="s">
        <v>16</v>
      </c>
      <c r="D38" s="49">
        <v>0.5</v>
      </c>
      <c r="E38" s="50">
        <v>18.920000000000002</v>
      </c>
      <c r="F38" s="51">
        <v>2024</v>
      </c>
      <c r="G38" s="7">
        <v>0.18382951680462156</v>
      </c>
      <c r="H38" s="50">
        <f t="shared" si="12"/>
        <v>22.398054457943442</v>
      </c>
      <c r="I38" s="52" t="s">
        <v>1</v>
      </c>
      <c r="J38" s="7">
        <v>0.30503719588497769</v>
      </c>
      <c r="K38" s="50">
        <f t="shared" si="13"/>
        <v>6.8322397251300915</v>
      </c>
      <c r="L38" s="52" t="s">
        <v>23</v>
      </c>
      <c r="M38" s="7">
        <v>0</v>
      </c>
      <c r="N38" s="50">
        <f t="shared" si="14"/>
        <v>0</v>
      </c>
      <c r="O38" s="52" t="s">
        <v>2</v>
      </c>
      <c r="P38" s="7">
        <v>0.25520276182867313</v>
      </c>
      <c r="Q38" s="50">
        <f t="shared" si="15"/>
        <v>5.7160453572561902</v>
      </c>
      <c r="R38" s="52" t="s">
        <v>36</v>
      </c>
      <c r="S38" s="7">
        <v>8.0415179311402865E-2</v>
      </c>
      <c r="T38" s="50">
        <f t="shared" si="16"/>
        <v>1.8011435654620882</v>
      </c>
      <c r="U38" s="52" t="s">
        <v>2</v>
      </c>
      <c r="V38" s="14">
        <v>6.4831567327841316E-2</v>
      </c>
      <c r="W38" s="50">
        <f t="shared" si="17"/>
        <v>1.4521009756028165</v>
      </c>
      <c r="X38" s="50">
        <f t="shared" si="18"/>
        <v>38.199584081394633</v>
      </c>
      <c r="Y38" s="52" t="s">
        <v>12</v>
      </c>
      <c r="Z38" s="7">
        <v>0.12</v>
      </c>
      <c r="AA38" s="50">
        <f t="shared" si="7"/>
        <v>5.20903419291745</v>
      </c>
      <c r="AB38" s="50">
        <f t="shared" si="8"/>
        <v>43.408618274312083</v>
      </c>
      <c r="AC38" s="53" t="s">
        <v>27</v>
      </c>
      <c r="AD38" s="54">
        <v>2.3722627737226276E-2</v>
      </c>
      <c r="AE38" s="55">
        <f t="shared" si="9"/>
        <v>1.0297664919088632</v>
      </c>
      <c r="AF38" s="56">
        <f t="shared" si="10"/>
        <v>44.438384766220949</v>
      </c>
      <c r="AG38"/>
      <c r="AH38" s="53" t="s">
        <v>7</v>
      </c>
      <c r="AI38" s="99">
        <v>35.142857142857146</v>
      </c>
      <c r="AJ38" s="60">
        <f>1/4</f>
        <v>0.25</v>
      </c>
      <c r="AK38" s="152">
        <f t="shared" si="11"/>
        <v>390.4229518746555</v>
      </c>
    </row>
    <row r="39" spans="2:37" x14ac:dyDescent="0.25">
      <c r="B39" s="59" t="s">
        <v>112</v>
      </c>
      <c r="C39" s="29" t="s">
        <v>16</v>
      </c>
      <c r="D39" s="29">
        <v>0.75</v>
      </c>
      <c r="E39" s="30">
        <v>24.04</v>
      </c>
      <c r="F39" s="31">
        <v>2024</v>
      </c>
      <c r="G39" s="3">
        <v>0.18382951680462156</v>
      </c>
      <c r="H39" s="30">
        <f t="shared" si="12"/>
        <v>28.4592615839831</v>
      </c>
      <c r="I39" s="32" t="s">
        <v>1</v>
      </c>
      <c r="J39" s="3">
        <v>0.30503719588497769</v>
      </c>
      <c r="K39" s="30">
        <f t="shared" si="13"/>
        <v>8.6811333505352728</v>
      </c>
      <c r="L39" s="32" t="s">
        <v>23</v>
      </c>
      <c r="M39" s="3">
        <v>0</v>
      </c>
      <c r="N39" s="30">
        <f t="shared" si="14"/>
        <v>0</v>
      </c>
      <c r="O39" s="32" t="s">
        <v>2</v>
      </c>
      <c r="P39" s="3">
        <v>0.25520276182867313</v>
      </c>
      <c r="Q39" s="30">
        <f t="shared" si="15"/>
        <v>7.2628821558371461</v>
      </c>
      <c r="R39" s="32" t="s">
        <v>37</v>
      </c>
      <c r="S39" s="3">
        <v>0.11676480860045257</v>
      </c>
      <c r="T39" s="30">
        <f t="shared" si="16"/>
        <v>3.3230402317639993</v>
      </c>
      <c r="U39" s="32" t="s">
        <v>2</v>
      </c>
      <c r="V39" s="10">
        <v>6.4831567327841316E-2</v>
      </c>
      <c r="W39" s="30">
        <f t="shared" si="17"/>
        <v>1.8450585334826481</v>
      </c>
      <c r="X39" s="30">
        <f t="shared" si="18"/>
        <v>49.571375855602163</v>
      </c>
      <c r="Y39" s="32" t="s">
        <v>12</v>
      </c>
      <c r="Z39" s="3">
        <v>0.12</v>
      </c>
      <c r="AA39" s="30">
        <f t="shared" si="7"/>
        <v>6.7597330712184771</v>
      </c>
      <c r="AB39" s="30">
        <f t="shared" si="8"/>
        <v>56.33110892682064</v>
      </c>
      <c r="AC39" s="17" t="s">
        <v>23</v>
      </c>
      <c r="AD39" s="33">
        <v>0</v>
      </c>
      <c r="AE39" s="34">
        <f t="shared" si="9"/>
        <v>0</v>
      </c>
      <c r="AF39" s="35">
        <f t="shared" si="10"/>
        <v>56.33110892682064</v>
      </c>
      <c r="AG39"/>
      <c r="AH39" s="17" t="s">
        <v>80</v>
      </c>
      <c r="AI39" s="97">
        <v>0.25</v>
      </c>
      <c r="AJ39" s="36">
        <v>1</v>
      </c>
      <c r="AK39" s="150">
        <f t="shared" si="11"/>
        <v>14.08277723170516</v>
      </c>
    </row>
    <row r="40" spans="2:37" x14ac:dyDescent="0.25">
      <c r="B40" s="48" t="s">
        <v>113</v>
      </c>
      <c r="C40" s="49" t="s">
        <v>16</v>
      </c>
      <c r="D40" s="49">
        <v>0.75</v>
      </c>
      <c r="E40" s="50">
        <v>24.04</v>
      </c>
      <c r="F40" s="51">
        <v>2024</v>
      </c>
      <c r="G40" s="7">
        <v>0.18382951680462156</v>
      </c>
      <c r="H40" s="50">
        <f t="shared" si="12"/>
        <v>28.4592615839831</v>
      </c>
      <c r="I40" s="52" t="s">
        <v>1</v>
      </c>
      <c r="J40" s="7">
        <v>0.30503719588497769</v>
      </c>
      <c r="K40" s="50">
        <f t="shared" si="13"/>
        <v>8.6811333505352728</v>
      </c>
      <c r="L40" s="52" t="s">
        <v>23</v>
      </c>
      <c r="M40" s="7">
        <v>0</v>
      </c>
      <c r="N40" s="50">
        <f t="shared" si="14"/>
        <v>0</v>
      </c>
      <c r="O40" s="52" t="s">
        <v>2</v>
      </c>
      <c r="P40" s="7">
        <v>0.25520276182867313</v>
      </c>
      <c r="Q40" s="50">
        <f t="shared" si="15"/>
        <v>7.2628821558371461</v>
      </c>
      <c r="R40" s="52" t="s">
        <v>37</v>
      </c>
      <c r="S40" s="7">
        <v>0.11676480860045257</v>
      </c>
      <c r="T40" s="50">
        <f t="shared" si="16"/>
        <v>3.3230402317639993</v>
      </c>
      <c r="U40" s="52" t="s">
        <v>2</v>
      </c>
      <c r="V40" s="14">
        <v>6.4831567327841316E-2</v>
      </c>
      <c r="W40" s="50">
        <f t="shared" si="17"/>
        <v>1.8450585334826481</v>
      </c>
      <c r="X40" s="50">
        <f t="shared" si="18"/>
        <v>49.571375855602163</v>
      </c>
      <c r="Y40" s="52" t="s">
        <v>12</v>
      </c>
      <c r="Z40" s="7">
        <v>0.12</v>
      </c>
      <c r="AA40" s="50">
        <f t="shared" si="7"/>
        <v>6.7597330712184771</v>
      </c>
      <c r="AB40" s="50">
        <f t="shared" si="8"/>
        <v>56.33110892682064</v>
      </c>
      <c r="AC40" s="53" t="s">
        <v>23</v>
      </c>
      <c r="AD40" s="54">
        <v>0</v>
      </c>
      <c r="AE40" s="55">
        <f t="shared" si="9"/>
        <v>0</v>
      </c>
      <c r="AF40" s="56">
        <f t="shared" si="10"/>
        <v>56.33110892682064</v>
      </c>
      <c r="AG40"/>
      <c r="AH40" s="53" t="s">
        <v>80</v>
      </c>
      <c r="AI40" s="99">
        <v>0.25</v>
      </c>
      <c r="AJ40" s="60">
        <v>2</v>
      </c>
      <c r="AK40" s="152">
        <f t="shared" si="11"/>
        <v>28.16555446341032</v>
      </c>
    </row>
    <row r="41" spans="2:37" x14ac:dyDescent="0.25">
      <c r="B41" s="59" t="s">
        <v>114</v>
      </c>
      <c r="C41" s="29" t="s">
        <v>16</v>
      </c>
      <c r="D41" s="29">
        <v>0.5</v>
      </c>
      <c r="E41" s="30">
        <v>18.920000000000002</v>
      </c>
      <c r="F41" s="31">
        <v>2024</v>
      </c>
      <c r="G41" s="3">
        <v>0.18382951680462156</v>
      </c>
      <c r="H41" s="30">
        <f t="shared" si="12"/>
        <v>22.398054457943442</v>
      </c>
      <c r="I41" s="32" t="s">
        <v>1</v>
      </c>
      <c r="J41" s="3">
        <v>0.30503719588497769</v>
      </c>
      <c r="K41" s="30">
        <f t="shared" si="13"/>
        <v>6.8322397251300915</v>
      </c>
      <c r="L41" s="32" t="s">
        <v>7</v>
      </c>
      <c r="M41" s="3">
        <v>0.22969520975750887</v>
      </c>
      <c r="N41" s="30">
        <f t="shared" si="14"/>
        <v>5.1447258168774255</v>
      </c>
      <c r="O41" s="32" t="s">
        <v>3</v>
      </c>
      <c r="P41" s="3">
        <v>0.34903051980656241</v>
      </c>
      <c r="Q41" s="30">
        <f t="shared" si="15"/>
        <v>7.8176045901116922</v>
      </c>
      <c r="R41" s="32" t="s">
        <v>39</v>
      </c>
      <c r="S41" s="3">
        <v>9.9176278299299495E-2</v>
      </c>
      <c r="T41" s="30">
        <f t="shared" si="16"/>
        <v>2.2213556822838645</v>
      </c>
      <c r="U41" s="32" t="s">
        <v>153</v>
      </c>
      <c r="V41" s="10">
        <v>0.41250000000000003</v>
      </c>
      <c r="W41" s="30">
        <f t="shared" si="17"/>
        <v>9.2391974639016698</v>
      </c>
      <c r="X41" s="30">
        <f t="shared" si="18"/>
        <v>53.653177736248182</v>
      </c>
      <c r="Y41" s="32" t="s">
        <v>12</v>
      </c>
      <c r="Z41" s="3">
        <v>0.12</v>
      </c>
      <c r="AA41" s="30">
        <f t="shared" si="7"/>
        <v>7.3163424185792962</v>
      </c>
      <c r="AB41" s="30">
        <f t="shared" si="8"/>
        <v>60.969520154827478</v>
      </c>
      <c r="AC41" s="17" t="s">
        <v>23</v>
      </c>
      <c r="AD41" s="33">
        <v>0</v>
      </c>
      <c r="AE41" s="34">
        <f t="shared" si="9"/>
        <v>0</v>
      </c>
      <c r="AF41" s="35">
        <f t="shared" si="10"/>
        <v>60.969520154827478</v>
      </c>
      <c r="AG41"/>
      <c r="AH41" s="17" t="s">
        <v>80</v>
      </c>
      <c r="AI41" s="36">
        <v>0.25</v>
      </c>
      <c r="AJ41" s="125">
        <v>0.33333333333333331</v>
      </c>
      <c r="AK41" s="150">
        <f t="shared" si="11"/>
        <v>5.0807933462356232</v>
      </c>
    </row>
    <row r="42" spans="2:37" x14ac:dyDescent="0.25">
      <c r="B42" s="71" t="s">
        <v>115</v>
      </c>
      <c r="C42" s="37" t="s">
        <v>16</v>
      </c>
      <c r="D42" s="37">
        <v>0.9</v>
      </c>
      <c r="E42" s="38">
        <v>30.180000000000007</v>
      </c>
      <c r="F42" s="39">
        <v>2024</v>
      </c>
      <c r="G42" s="5">
        <v>0.18382951680462156</v>
      </c>
      <c r="H42" s="38">
        <f t="shared" si="12"/>
        <v>35.727974817163485</v>
      </c>
      <c r="I42" s="40" t="s">
        <v>1</v>
      </c>
      <c r="J42" s="5">
        <v>0.30503719588497769</v>
      </c>
      <c r="K42" s="38">
        <f t="shared" si="13"/>
        <v>10.898361252876647</v>
      </c>
      <c r="L42" s="40" t="s">
        <v>23</v>
      </c>
      <c r="M42" s="5">
        <v>0</v>
      </c>
      <c r="N42" s="38">
        <f t="shared" si="14"/>
        <v>0</v>
      </c>
      <c r="O42" s="40" t="s">
        <v>3</v>
      </c>
      <c r="P42" s="5">
        <v>0.34903051980656241</v>
      </c>
      <c r="Q42" s="38">
        <f t="shared" si="15"/>
        <v>12.470153622070344</v>
      </c>
      <c r="R42" s="40" t="s">
        <v>39</v>
      </c>
      <c r="S42" s="5">
        <v>9.9176278299299495E-2</v>
      </c>
      <c r="T42" s="38">
        <f t="shared" si="16"/>
        <v>3.54336757353737</v>
      </c>
      <c r="U42" s="40" t="s">
        <v>153</v>
      </c>
      <c r="V42" s="12">
        <v>0.41250000000000003</v>
      </c>
      <c r="W42" s="38">
        <f t="shared" si="17"/>
        <v>14.737789612079938</v>
      </c>
      <c r="X42" s="38">
        <f t="shared" si="18"/>
        <v>77.377646877727784</v>
      </c>
      <c r="Y42" s="40" t="s">
        <v>12</v>
      </c>
      <c r="Z42" s="5">
        <v>0.12</v>
      </c>
      <c r="AA42" s="38">
        <f t="shared" si="7"/>
        <v>10.551497301508334</v>
      </c>
      <c r="AB42" s="38">
        <f t="shared" si="8"/>
        <v>87.929144179236118</v>
      </c>
      <c r="AC42" s="41" t="s">
        <v>23</v>
      </c>
      <c r="AD42" s="42">
        <v>0</v>
      </c>
      <c r="AE42" s="43">
        <f t="shared" si="9"/>
        <v>0</v>
      </c>
      <c r="AF42" s="44">
        <f t="shared" si="10"/>
        <v>87.929144179236118</v>
      </c>
      <c r="AG42"/>
      <c r="AH42" s="41" t="s">
        <v>80</v>
      </c>
      <c r="AI42" s="45">
        <v>0.25</v>
      </c>
      <c r="AJ42" s="47">
        <v>0.16666666666666666</v>
      </c>
      <c r="AK42" s="151">
        <f t="shared" si="11"/>
        <v>3.6637143408015049</v>
      </c>
    </row>
    <row r="43" spans="2:37" x14ac:dyDescent="0.25">
      <c r="B43" s="48" t="s">
        <v>116</v>
      </c>
      <c r="C43" s="49" t="s">
        <v>16</v>
      </c>
      <c r="D43" s="49">
        <v>0.5</v>
      </c>
      <c r="E43" s="50">
        <v>18.920000000000002</v>
      </c>
      <c r="F43" s="51">
        <v>2024</v>
      </c>
      <c r="G43" s="7">
        <v>0.18382951680462156</v>
      </c>
      <c r="H43" s="50">
        <f t="shared" si="12"/>
        <v>22.398054457943442</v>
      </c>
      <c r="I43" s="52" t="s">
        <v>1</v>
      </c>
      <c r="J43" s="7">
        <v>0.30503719588497769</v>
      </c>
      <c r="K43" s="50">
        <f t="shared" si="13"/>
        <v>6.8322397251300915</v>
      </c>
      <c r="L43" s="52" t="s">
        <v>23</v>
      </c>
      <c r="M43" s="7">
        <v>0</v>
      </c>
      <c r="N43" s="50">
        <f t="shared" si="14"/>
        <v>0</v>
      </c>
      <c r="O43" s="52" t="s">
        <v>3</v>
      </c>
      <c r="P43" s="7">
        <v>0.34903051980656241</v>
      </c>
      <c r="Q43" s="50">
        <f t="shared" si="15"/>
        <v>7.8176045901116922</v>
      </c>
      <c r="R43" s="52" t="s">
        <v>39</v>
      </c>
      <c r="S43" s="7">
        <v>9.9176278299299495E-2</v>
      </c>
      <c r="T43" s="50">
        <f t="shared" si="16"/>
        <v>2.2213556822838645</v>
      </c>
      <c r="U43" s="52" t="s">
        <v>153</v>
      </c>
      <c r="V43" s="14">
        <v>0.41250000000000003</v>
      </c>
      <c r="W43" s="50">
        <f t="shared" si="17"/>
        <v>9.2391974639016698</v>
      </c>
      <c r="X43" s="50">
        <f t="shared" si="18"/>
        <v>48.508451919370756</v>
      </c>
      <c r="Y43" s="52" t="s">
        <v>12</v>
      </c>
      <c r="Z43" s="7">
        <v>0.12</v>
      </c>
      <c r="AA43" s="50">
        <f t="shared" si="7"/>
        <v>6.614788898096009</v>
      </c>
      <c r="AB43" s="50">
        <f t="shared" si="8"/>
        <v>55.123240817466765</v>
      </c>
      <c r="AC43" s="53" t="s">
        <v>23</v>
      </c>
      <c r="AD43" s="54">
        <v>0</v>
      </c>
      <c r="AE43" s="55">
        <f t="shared" si="9"/>
        <v>0</v>
      </c>
      <c r="AF43" s="56">
        <f t="shared" si="10"/>
        <v>55.123240817466765</v>
      </c>
      <c r="AG43"/>
      <c r="AH43" s="53" t="s">
        <v>80</v>
      </c>
      <c r="AI43" s="60">
        <v>0.25</v>
      </c>
      <c r="AJ43" s="58">
        <v>0.33333333333333331</v>
      </c>
      <c r="AK43" s="152">
        <f t="shared" si="11"/>
        <v>4.5936034014555638</v>
      </c>
    </row>
    <row r="44" spans="2:37" x14ac:dyDescent="0.25">
      <c r="B44" s="59" t="s">
        <v>117</v>
      </c>
      <c r="C44" s="29" t="s">
        <v>16</v>
      </c>
      <c r="D44" s="29">
        <v>0.75</v>
      </c>
      <c r="E44" s="30">
        <v>24.04</v>
      </c>
      <c r="F44" s="31">
        <v>2024</v>
      </c>
      <c r="G44" s="3">
        <v>0.18382951680462156</v>
      </c>
      <c r="H44" s="30">
        <f t="shared" si="12"/>
        <v>28.4592615839831</v>
      </c>
      <c r="I44" s="32" t="s">
        <v>1</v>
      </c>
      <c r="J44" s="3">
        <v>0.30503719588497769</v>
      </c>
      <c r="K44" s="30">
        <f t="shared" si="13"/>
        <v>8.6811333505352728</v>
      </c>
      <c r="L44" s="32" t="s">
        <v>23</v>
      </c>
      <c r="M44" s="3">
        <v>0</v>
      </c>
      <c r="N44" s="30">
        <f t="shared" si="14"/>
        <v>0</v>
      </c>
      <c r="O44" s="32" t="s">
        <v>3</v>
      </c>
      <c r="P44" s="3">
        <v>0.34903051980656241</v>
      </c>
      <c r="Q44" s="30">
        <f t="shared" si="15"/>
        <v>9.9331508639685548</v>
      </c>
      <c r="R44" s="32" t="s">
        <v>37</v>
      </c>
      <c r="S44" s="3">
        <v>0.11676480860045257</v>
      </c>
      <c r="T44" s="30">
        <f t="shared" si="16"/>
        <v>3.3230402317639993</v>
      </c>
      <c r="U44" s="32" t="s">
        <v>154</v>
      </c>
      <c r="V44" s="10">
        <v>0.43049999999999999</v>
      </c>
      <c r="W44" s="30">
        <f t="shared" si="17"/>
        <v>12.251712111904725</v>
      </c>
      <c r="X44" s="30">
        <f t="shared" si="18"/>
        <v>62.648298142155646</v>
      </c>
      <c r="Y44" s="32" t="s">
        <v>12</v>
      </c>
      <c r="Z44" s="3">
        <v>0.12</v>
      </c>
      <c r="AA44" s="30">
        <f t="shared" si="7"/>
        <v>8.542949746657591</v>
      </c>
      <c r="AB44" s="30">
        <f t="shared" si="8"/>
        <v>71.191247888813237</v>
      </c>
      <c r="AC44" s="17" t="s">
        <v>25</v>
      </c>
      <c r="AD44" s="33">
        <v>0.05</v>
      </c>
      <c r="AE44" s="34">
        <f t="shared" si="9"/>
        <v>3.559562394440662</v>
      </c>
      <c r="AF44" s="35">
        <f t="shared" si="10"/>
        <v>74.750810283253898</v>
      </c>
      <c r="AG44"/>
      <c r="AH44" s="17" t="s">
        <v>80</v>
      </c>
      <c r="AI44" s="36">
        <v>0.25</v>
      </c>
      <c r="AJ44" s="125">
        <v>2</v>
      </c>
      <c r="AK44" s="150">
        <f t="shared" si="11"/>
        <v>37.375405141626949</v>
      </c>
    </row>
    <row r="45" spans="2:37" x14ac:dyDescent="0.25">
      <c r="B45" s="71" t="s">
        <v>118</v>
      </c>
      <c r="C45" s="37" t="s">
        <v>16</v>
      </c>
      <c r="D45" s="37">
        <v>0.75</v>
      </c>
      <c r="E45" s="38">
        <v>24.04</v>
      </c>
      <c r="F45" s="39">
        <v>2024</v>
      </c>
      <c r="G45" s="5">
        <v>0.18382951680462156</v>
      </c>
      <c r="H45" s="38">
        <f t="shared" si="12"/>
        <v>28.4592615839831</v>
      </c>
      <c r="I45" s="40" t="s">
        <v>1</v>
      </c>
      <c r="J45" s="5">
        <v>0.30503719588497769</v>
      </c>
      <c r="K45" s="38">
        <f t="shared" si="13"/>
        <v>8.6811333505352728</v>
      </c>
      <c r="L45" s="40" t="s">
        <v>23</v>
      </c>
      <c r="M45" s="5">
        <v>0</v>
      </c>
      <c r="N45" s="38">
        <f t="shared" si="14"/>
        <v>0</v>
      </c>
      <c r="O45" s="40" t="s">
        <v>3</v>
      </c>
      <c r="P45" s="5">
        <v>0.34903051980656241</v>
      </c>
      <c r="Q45" s="38">
        <f t="shared" si="15"/>
        <v>9.9331508639685548</v>
      </c>
      <c r="R45" s="40" t="s">
        <v>37</v>
      </c>
      <c r="S45" s="5">
        <v>0.11676480860045257</v>
      </c>
      <c r="T45" s="38">
        <f t="shared" si="16"/>
        <v>3.3230402317639993</v>
      </c>
      <c r="U45" s="40" t="s">
        <v>154</v>
      </c>
      <c r="V45" s="12">
        <v>0.43049999999999999</v>
      </c>
      <c r="W45" s="38">
        <f t="shared" si="17"/>
        <v>12.251712111904725</v>
      </c>
      <c r="X45" s="38">
        <f t="shared" si="18"/>
        <v>62.648298142155646</v>
      </c>
      <c r="Y45" s="40" t="s">
        <v>12</v>
      </c>
      <c r="Z45" s="5">
        <v>0.12</v>
      </c>
      <c r="AA45" s="38">
        <f t="shared" si="7"/>
        <v>8.542949746657591</v>
      </c>
      <c r="AB45" s="38">
        <f t="shared" si="8"/>
        <v>71.191247888813237</v>
      </c>
      <c r="AC45" s="41" t="s">
        <v>25</v>
      </c>
      <c r="AD45" s="42">
        <v>0.05</v>
      </c>
      <c r="AE45" s="43">
        <f t="shared" si="9"/>
        <v>3.559562394440662</v>
      </c>
      <c r="AF45" s="44">
        <f t="shared" si="10"/>
        <v>74.750810283253898</v>
      </c>
      <c r="AG45"/>
      <c r="AH45" s="41" t="s">
        <v>80</v>
      </c>
      <c r="AI45" s="45">
        <v>0.25</v>
      </c>
      <c r="AJ45" s="47">
        <v>1</v>
      </c>
      <c r="AK45" s="151">
        <f t="shared" si="11"/>
        <v>18.687702570813475</v>
      </c>
    </row>
    <row r="46" spans="2:37" x14ac:dyDescent="0.25">
      <c r="B46" s="48" t="s">
        <v>148</v>
      </c>
      <c r="C46" s="49" t="s">
        <v>16</v>
      </c>
      <c r="D46" s="49">
        <v>0.75</v>
      </c>
      <c r="E46" s="50">
        <v>24.04</v>
      </c>
      <c r="F46" s="51">
        <v>2024</v>
      </c>
      <c r="G46" s="7">
        <v>0.18382951680462156</v>
      </c>
      <c r="H46" s="50">
        <f t="shared" si="12"/>
        <v>28.4592615839831</v>
      </c>
      <c r="I46" s="52" t="s">
        <v>1</v>
      </c>
      <c r="J46" s="7">
        <v>0.30503719588497769</v>
      </c>
      <c r="K46" s="50">
        <f t="shared" si="13"/>
        <v>8.6811333505352728</v>
      </c>
      <c r="L46" s="52" t="s">
        <v>23</v>
      </c>
      <c r="M46" s="7">
        <v>0</v>
      </c>
      <c r="N46" s="50">
        <f t="shared" si="14"/>
        <v>0</v>
      </c>
      <c r="O46" s="52" t="s">
        <v>3</v>
      </c>
      <c r="P46" s="7">
        <v>0.34903051980656241</v>
      </c>
      <c r="Q46" s="50">
        <f t="shared" si="15"/>
        <v>9.9331508639685548</v>
      </c>
      <c r="R46" s="52" t="s">
        <v>36</v>
      </c>
      <c r="S46" s="7">
        <v>8.0415179311402865E-2</v>
      </c>
      <c r="T46" s="50">
        <f t="shared" si="16"/>
        <v>2.2885566233461203</v>
      </c>
      <c r="U46" s="52" t="s">
        <v>154</v>
      </c>
      <c r="V46" s="14">
        <v>0.43049999999999999</v>
      </c>
      <c r="W46" s="50">
        <f t="shared" si="17"/>
        <v>12.251712111904725</v>
      </c>
      <c r="X46" s="50">
        <f t="shared" si="18"/>
        <v>61.613814533737767</v>
      </c>
      <c r="Y46" s="52" t="s">
        <v>12</v>
      </c>
      <c r="Z46" s="7">
        <v>0.12</v>
      </c>
      <c r="AA46" s="50">
        <f t="shared" si="7"/>
        <v>8.4018838000551455</v>
      </c>
      <c r="AB46" s="50">
        <f t="shared" si="8"/>
        <v>70.015698333792912</v>
      </c>
      <c r="AC46" s="53" t="s">
        <v>25</v>
      </c>
      <c r="AD46" s="54">
        <v>0.05</v>
      </c>
      <c r="AE46" s="55">
        <f t="shared" si="9"/>
        <v>3.5007849166896459</v>
      </c>
      <c r="AF46" s="56">
        <f t="shared" si="10"/>
        <v>73.516483250482551</v>
      </c>
      <c r="AG46"/>
      <c r="AH46" s="53" t="s">
        <v>80</v>
      </c>
      <c r="AI46" s="60">
        <v>0.25</v>
      </c>
      <c r="AJ46" s="58">
        <v>0.66666666666666663</v>
      </c>
      <c r="AK46" s="152">
        <f t="shared" si="11"/>
        <v>12.252747208413759</v>
      </c>
    </row>
    <row r="47" spans="2:37" x14ac:dyDescent="0.25">
      <c r="B47" s="59" t="s">
        <v>119</v>
      </c>
      <c r="C47" s="29" t="s">
        <v>16</v>
      </c>
      <c r="D47" s="29">
        <v>0.75</v>
      </c>
      <c r="E47" s="30">
        <v>24.04</v>
      </c>
      <c r="F47" s="31">
        <v>2024</v>
      </c>
      <c r="G47" s="3">
        <v>0.18382951680462156</v>
      </c>
      <c r="H47" s="30">
        <f t="shared" si="12"/>
        <v>28.4592615839831</v>
      </c>
      <c r="I47" s="32" t="s">
        <v>1</v>
      </c>
      <c r="J47" s="3">
        <v>0.30503719588497769</v>
      </c>
      <c r="K47" s="30">
        <f t="shared" si="13"/>
        <v>8.6811333505352728</v>
      </c>
      <c r="L47" s="32" t="s">
        <v>8</v>
      </c>
      <c r="M47" s="3">
        <v>0.21024465686644833</v>
      </c>
      <c r="N47" s="30">
        <f t="shared" si="14"/>
        <v>5.9834076863970216</v>
      </c>
      <c r="O47" s="32" t="s">
        <v>8</v>
      </c>
      <c r="P47" s="3">
        <v>0.27317641104645202</v>
      </c>
      <c r="Q47" s="30">
        <f t="shared" si="15"/>
        <v>7.7743989405446685</v>
      </c>
      <c r="R47" s="32" t="s">
        <v>37</v>
      </c>
      <c r="S47" s="3">
        <v>0.11676480860045257</v>
      </c>
      <c r="T47" s="30">
        <f t="shared" si="16"/>
        <v>3.3230402317639993</v>
      </c>
      <c r="U47" s="32" t="s">
        <v>155</v>
      </c>
      <c r="V47" s="10">
        <v>0.46250000000000002</v>
      </c>
      <c r="W47" s="30">
        <f t="shared" si="17"/>
        <v>13.162408482592184</v>
      </c>
      <c r="X47" s="30">
        <f t="shared" si="18"/>
        <v>67.383650275816251</v>
      </c>
      <c r="Y47" s="32" t="s">
        <v>12</v>
      </c>
      <c r="Z47" s="3">
        <v>0.12</v>
      </c>
      <c r="AA47" s="30">
        <f t="shared" si="7"/>
        <v>9.1886795830658485</v>
      </c>
      <c r="AB47" s="30">
        <f t="shared" si="8"/>
        <v>76.5723298588821</v>
      </c>
      <c r="AC47" s="17" t="s">
        <v>24</v>
      </c>
      <c r="AD47" s="33">
        <v>3.6111111111111108E-2</v>
      </c>
      <c r="AE47" s="34">
        <f t="shared" si="9"/>
        <v>2.7651119115707421</v>
      </c>
      <c r="AF47" s="35">
        <f t="shared" si="10"/>
        <v>79.337441770452841</v>
      </c>
      <c r="AG47"/>
      <c r="AH47" s="17" t="s">
        <v>80</v>
      </c>
      <c r="AI47" s="36">
        <v>0.25</v>
      </c>
      <c r="AJ47" s="125">
        <v>2</v>
      </c>
      <c r="AK47" s="150">
        <f t="shared" si="11"/>
        <v>39.668720885226421</v>
      </c>
    </row>
    <row r="48" spans="2:37" x14ac:dyDescent="0.25">
      <c r="B48" s="48" t="s">
        <v>120</v>
      </c>
      <c r="C48" s="49" t="s">
        <v>16</v>
      </c>
      <c r="D48" s="49">
        <v>0.75</v>
      </c>
      <c r="E48" s="50">
        <v>24.04</v>
      </c>
      <c r="F48" s="51">
        <v>2024</v>
      </c>
      <c r="G48" s="7">
        <v>0.18382951680462156</v>
      </c>
      <c r="H48" s="50">
        <f t="shared" si="12"/>
        <v>28.4592615839831</v>
      </c>
      <c r="I48" s="52" t="s">
        <v>1</v>
      </c>
      <c r="J48" s="7">
        <v>0.30503719588497769</v>
      </c>
      <c r="K48" s="50">
        <f t="shared" si="13"/>
        <v>8.6811333505352728</v>
      </c>
      <c r="L48" s="52" t="s">
        <v>8</v>
      </c>
      <c r="M48" s="7">
        <v>0.21024465686644833</v>
      </c>
      <c r="N48" s="50">
        <f t="shared" si="14"/>
        <v>5.9834076863970216</v>
      </c>
      <c r="O48" s="52" t="s">
        <v>8</v>
      </c>
      <c r="P48" s="7">
        <v>0.27317641104645202</v>
      </c>
      <c r="Q48" s="50">
        <f t="shared" si="15"/>
        <v>7.7743989405446685</v>
      </c>
      <c r="R48" s="52" t="s">
        <v>37</v>
      </c>
      <c r="S48" s="7">
        <v>0.11676480860045257</v>
      </c>
      <c r="T48" s="50">
        <f t="shared" si="16"/>
        <v>3.3230402317639993</v>
      </c>
      <c r="U48" s="52" t="s">
        <v>155</v>
      </c>
      <c r="V48" s="14">
        <v>0.46250000000000002</v>
      </c>
      <c r="W48" s="50">
        <f t="shared" si="17"/>
        <v>13.162408482592184</v>
      </c>
      <c r="X48" s="50">
        <f t="shared" si="18"/>
        <v>67.383650275816251</v>
      </c>
      <c r="Y48" s="52" t="s">
        <v>12</v>
      </c>
      <c r="Z48" s="7">
        <v>0.12</v>
      </c>
      <c r="AA48" s="50">
        <f t="shared" si="7"/>
        <v>9.1886795830658485</v>
      </c>
      <c r="AB48" s="50">
        <f t="shared" si="8"/>
        <v>76.5723298588821</v>
      </c>
      <c r="AC48" s="53" t="s">
        <v>24</v>
      </c>
      <c r="AD48" s="54">
        <v>3.6111111111111108E-2</v>
      </c>
      <c r="AE48" s="55">
        <f t="shared" si="9"/>
        <v>2.7651119115707421</v>
      </c>
      <c r="AF48" s="56">
        <f t="shared" si="10"/>
        <v>79.337441770452841</v>
      </c>
      <c r="AG48"/>
      <c r="AH48" s="53" t="s">
        <v>80</v>
      </c>
      <c r="AI48" s="60">
        <v>0.25</v>
      </c>
      <c r="AJ48" s="58">
        <v>1</v>
      </c>
      <c r="AK48" s="152">
        <f t="shared" si="11"/>
        <v>19.83436044261321</v>
      </c>
    </row>
    <row r="49" spans="2:37" x14ac:dyDescent="0.25">
      <c r="B49" s="59" t="s">
        <v>121</v>
      </c>
      <c r="C49" s="29" t="s">
        <v>16</v>
      </c>
      <c r="D49" s="29">
        <v>0.75</v>
      </c>
      <c r="E49" s="30">
        <v>24.04</v>
      </c>
      <c r="F49" s="31">
        <v>2024</v>
      </c>
      <c r="G49" s="3">
        <v>0.18382951680462156</v>
      </c>
      <c r="H49" s="30">
        <f t="shared" si="12"/>
        <v>28.4592615839831</v>
      </c>
      <c r="I49" s="32" t="s">
        <v>1</v>
      </c>
      <c r="J49" s="3">
        <v>0.30503719588497769</v>
      </c>
      <c r="K49" s="30">
        <f t="shared" si="13"/>
        <v>8.6811333505352728</v>
      </c>
      <c r="L49" s="32" t="s">
        <v>7</v>
      </c>
      <c r="M49" s="3">
        <v>0.22969520975750887</v>
      </c>
      <c r="N49" s="30">
        <f t="shared" si="14"/>
        <v>6.5369560590768119</v>
      </c>
      <c r="O49" s="32" t="s">
        <v>7</v>
      </c>
      <c r="P49" s="3">
        <v>0.34903051980656241</v>
      </c>
      <c r="Q49" s="30">
        <f t="shared" si="15"/>
        <v>9.9331508639685548</v>
      </c>
      <c r="R49" s="32" t="s">
        <v>36</v>
      </c>
      <c r="S49" s="3">
        <v>8.0415179311402865E-2</v>
      </c>
      <c r="T49" s="30">
        <f t="shared" si="16"/>
        <v>2.2885566233461203</v>
      </c>
      <c r="U49" s="32" t="s">
        <v>155</v>
      </c>
      <c r="V49" s="10">
        <v>0.46250000000000002</v>
      </c>
      <c r="W49" s="30">
        <f t="shared" si="17"/>
        <v>13.162408482592184</v>
      </c>
      <c r="X49" s="30">
        <f t="shared" si="18"/>
        <v>69.061466963502042</v>
      </c>
      <c r="Y49" s="32" t="s">
        <v>12</v>
      </c>
      <c r="Z49" s="3">
        <v>0.12</v>
      </c>
      <c r="AA49" s="30">
        <f t="shared" si="7"/>
        <v>9.417472767750283</v>
      </c>
      <c r="AB49" s="30">
        <f t="shared" si="8"/>
        <v>78.478939731252325</v>
      </c>
      <c r="AC49" s="17" t="s">
        <v>24</v>
      </c>
      <c r="AD49" s="33">
        <v>3.6111111111111108E-2</v>
      </c>
      <c r="AE49" s="34">
        <f t="shared" si="9"/>
        <v>2.833961712517445</v>
      </c>
      <c r="AF49" s="35">
        <f t="shared" si="10"/>
        <v>81.312901443769775</v>
      </c>
      <c r="AG49"/>
      <c r="AH49" s="17" t="s">
        <v>80</v>
      </c>
      <c r="AI49" s="36">
        <v>0.25</v>
      </c>
      <c r="AJ49" s="125">
        <v>0.33333333333333331</v>
      </c>
      <c r="AK49" s="150">
        <f t="shared" si="11"/>
        <v>6.7760751203141476</v>
      </c>
    </row>
    <row r="50" spans="2:37" x14ac:dyDescent="0.25">
      <c r="B50" s="48" t="s">
        <v>122</v>
      </c>
      <c r="C50" s="49" t="s">
        <v>16</v>
      </c>
      <c r="D50" s="49">
        <v>0.9</v>
      </c>
      <c r="E50" s="50">
        <v>30.180000000000007</v>
      </c>
      <c r="F50" s="51">
        <v>2024</v>
      </c>
      <c r="G50" s="7">
        <v>0.18382951680462156</v>
      </c>
      <c r="H50" s="50">
        <f t="shared" si="12"/>
        <v>35.727974817163485</v>
      </c>
      <c r="I50" s="52" t="s">
        <v>1</v>
      </c>
      <c r="J50" s="7">
        <v>0.30503719588497769</v>
      </c>
      <c r="K50" s="50">
        <f t="shared" si="13"/>
        <v>10.898361252876647</v>
      </c>
      <c r="L50" s="52" t="s">
        <v>7</v>
      </c>
      <c r="M50" s="7">
        <v>0.22969520975750887</v>
      </c>
      <c r="N50" s="50">
        <f t="shared" si="14"/>
        <v>8.2065446698393618</v>
      </c>
      <c r="O50" s="52" t="s">
        <v>7</v>
      </c>
      <c r="P50" s="7">
        <v>0.34903051980656241</v>
      </c>
      <c r="Q50" s="50">
        <f t="shared" si="15"/>
        <v>12.470153622070344</v>
      </c>
      <c r="R50" s="52" t="s">
        <v>36</v>
      </c>
      <c r="S50" s="7">
        <v>8.0415179311402865E-2</v>
      </c>
      <c r="T50" s="50">
        <f t="shared" si="16"/>
        <v>2.8730715013554877</v>
      </c>
      <c r="U50" s="52" t="s">
        <v>155</v>
      </c>
      <c r="V50" s="14">
        <v>0.46250000000000002</v>
      </c>
      <c r="W50" s="50">
        <f t="shared" si="17"/>
        <v>16.524188352938111</v>
      </c>
      <c r="X50" s="50">
        <f t="shared" si="18"/>
        <v>86.700294216243435</v>
      </c>
      <c r="Y50" s="52" t="s">
        <v>12</v>
      </c>
      <c r="Z50" s="7">
        <v>0.12</v>
      </c>
      <c r="AA50" s="50">
        <f t="shared" si="7"/>
        <v>11.82276739312411</v>
      </c>
      <c r="AB50" s="50">
        <f t="shared" si="8"/>
        <v>98.523061609367545</v>
      </c>
      <c r="AC50" s="53" t="s">
        <v>24</v>
      </c>
      <c r="AD50" s="54">
        <v>3.6111111111111108E-2</v>
      </c>
      <c r="AE50" s="55">
        <f t="shared" si="9"/>
        <v>3.5577772247827166</v>
      </c>
      <c r="AF50" s="56">
        <f t="shared" si="10"/>
        <v>102.08083883415026</v>
      </c>
      <c r="AG50"/>
      <c r="AH50" s="53" t="s">
        <v>80</v>
      </c>
      <c r="AI50" s="60">
        <v>0.25</v>
      </c>
      <c r="AJ50" s="58">
        <v>0.16666666666666666</v>
      </c>
      <c r="AK50" s="152">
        <f t="shared" si="11"/>
        <v>4.2533682847562604</v>
      </c>
    </row>
    <row r="51" spans="2:37" x14ac:dyDescent="0.25">
      <c r="B51" s="59" t="s">
        <v>123</v>
      </c>
      <c r="C51" s="29" t="s">
        <v>15</v>
      </c>
      <c r="D51" s="29">
        <v>0.5</v>
      </c>
      <c r="E51" s="30">
        <v>32.709999999999994</v>
      </c>
      <c r="F51" s="31">
        <v>2024</v>
      </c>
      <c r="G51" s="3">
        <v>0.18382951680462156</v>
      </c>
      <c r="H51" s="30">
        <f t="shared" si="12"/>
        <v>38.723063494679167</v>
      </c>
      <c r="I51" s="32" t="s">
        <v>1</v>
      </c>
      <c r="J51" s="3">
        <v>0.30503719588497769</v>
      </c>
      <c r="K51" s="30">
        <f t="shared" si="13"/>
        <v>11.811974704492878</v>
      </c>
      <c r="L51" s="32" t="s">
        <v>23</v>
      </c>
      <c r="M51" s="3">
        <v>0</v>
      </c>
      <c r="N51" s="30">
        <f t="shared" si="14"/>
        <v>0</v>
      </c>
      <c r="O51" s="32" t="s">
        <v>4</v>
      </c>
      <c r="P51" s="3">
        <v>0.25837421251935178</v>
      </c>
      <c r="Q51" s="30">
        <f t="shared" si="15"/>
        <v>10.005041036774587</v>
      </c>
      <c r="R51" s="32" t="s">
        <v>40</v>
      </c>
      <c r="S51" s="3">
        <v>0.15742083598307824</v>
      </c>
      <c r="T51" s="30">
        <f t="shared" si="16"/>
        <v>6.0958170271582137</v>
      </c>
      <c r="U51" s="32" t="s">
        <v>153</v>
      </c>
      <c r="V51" s="10">
        <v>0.41250000000000003</v>
      </c>
      <c r="W51" s="30">
        <f t="shared" si="17"/>
        <v>15.973263691555157</v>
      </c>
      <c r="X51" s="30">
        <f t="shared" si="18"/>
        <v>82.609159954660001</v>
      </c>
      <c r="Y51" s="32" t="s">
        <v>12</v>
      </c>
      <c r="Z51" s="3">
        <v>0.12</v>
      </c>
      <c r="AA51" s="30">
        <f t="shared" si="7"/>
        <v>11.264885448362733</v>
      </c>
      <c r="AB51" s="30">
        <f t="shared" si="8"/>
        <v>93.874045403022734</v>
      </c>
      <c r="AC51" s="17" t="s">
        <v>26</v>
      </c>
      <c r="AD51" s="33">
        <v>0.25</v>
      </c>
      <c r="AE51" s="34">
        <f t="shared" si="9"/>
        <v>23.468511350755684</v>
      </c>
      <c r="AF51" s="35">
        <f t="shared" si="10"/>
        <v>117.34255675377841</v>
      </c>
      <c r="AG51"/>
      <c r="AH51" s="17" t="s">
        <v>80</v>
      </c>
      <c r="AI51" s="36">
        <v>0.25</v>
      </c>
      <c r="AJ51" s="125">
        <v>1</v>
      </c>
      <c r="AK51" s="150">
        <f t="shared" si="11"/>
        <v>29.335639188444603</v>
      </c>
    </row>
    <row r="52" spans="2:37" x14ac:dyDescent="0.25">
      <c r="B52" s="71" t="s">
        <v>124</v>
      </c>
      <c r="C52" s="37" t="s">
        <v>15</v>
      </c>
      <c r="D52" s="37">
        <v>0.5</v>
      </c>
      <c r="E52" s="38">
        <v>32.709999999999994</v>
      </c>
      <c r="F52" s="39">
        <v>2024</v>
      </c>
      <c r="G52" s="5">
        <v>0.18382951680462156</v>
      </c>
      <c r="H52" s="38">
        <f t="shared" si="12"/>
        <v>38.723063494679167</v>
      </c>
      <c r="I52" s="40" t="s">
        <v>1</v>
      </c>
      <c r="J52" s="5">
        <v>0.30503719588497769</v>
      </c>
      <c r="K52" s="38">
        <f t="shared" si="13"/>
        <v>11.811974704492878</v>
      </c>
      <c r="L52" s="40" t="s">
        <v>23</v>
      </c>
      <c r="M52" s="5">
        <v>0</v>
      </c>
      <c r="N52" s="38">
        <f t="shared" si="14"/>
        <v>0</v>
      </c>
      <c r="O52" s="40" t="s">
        <v>4</v>
      </c>
      <c r="P52" s="5">
        <v>0.25837421251935178</v>
      </c>
      <c r="Q52" s="38">
        <f t="shared" si="15"/>
        <v>10.005041036774587</v>
      </c>
      <c r="R52" s="40" t="s">
        <v>40</v>
      </c>
      <c r="S52" s="5">
        <v>0.15742083598307824</v>
      </c>
      <c r="T52" s="38">
        <f t="shared" si="16"/>
        <v>6.0958170271582137</v>
      </c>
      <c r="U52" s="40" t="s">
        <v>23</v>
      </c>
      <c r="V52" s="12">
        <v>0</v>
      </c>
      <c r="W52" s="38">
        <f t="shared" si="17"/>
        <v>0</v>
      </c>
      <c r="X52" s="38">
        <f t="shared" si="18"/>
        <v>66.63589626310484</v>
      </c>
      <c r="Y52" s="40" t="s">
        <v>12</v>
      </c>
      <c r="Z52" s="5">
        <v>0.12</v>
      </c>
      <c r="AA52" s="38">
        <f t="shared" si="7"/>
        <v>9.0867131267870178</v>
      </c>
      <c r="AB52" s="38">
        <f t="shared" si="8"/>
        <v>75.722609389891858</v>
      </c>
      <c r="AC52" s="41" t="s">
        <v>23</v>
      </c>
      <c r="AD52" s="42">
        <v>0</v>
      </c>
      <c r="AE52" s="43">
        <f t="shared" si="9"/>
        <v>0</v>
      </c>
      <c r="AF52" s="44">
        <f t="shared" si="10"/>
        <v>75.722609389891858</v>
      </c>
      <c r="AG52"/>
      <c r="AH52" s="41" t="s">
        <v>125</v>
      </c>
      <c r="AI52" s="45">
        <v>8</v>
      </c>
      <c r="AJ52" s="47">
        <v>1</v>
      </c>
      <c r="AK52" s="151">
        <f t="shared" si="11"/>
        <v>605.78087511913486</v>
      </c>
    </row>
    <row r="53" spans="2:37" x14ac:dyDescent="0.25">
      <c r="B53" s="71" t="s">
        <v>126</v>
      </c>
      <c r="C53" s="37" t="s">
        <v>15</v>
      </c>
      <c r="D53" s="37">
        <v>0.75</v>
      </c>
      <c r="E53" s="38">
        <v>43.550000000000011</v>
      </c>
      <c r="F53" s="39">
        <v>2024</v>
      </c>
      <c r="G53" s="5">
        <v>0.18382951680462156</v>
      </c>
      <c r="H53" s="38">
        <f t="shared" si="12"/>
        <v>51.555775456841282</v>
      </c>
      <c r="I53" s="40" t="s">
        <v>1</v>
      </c>
      <c r="J53" s="5">
        <v>0.30503719588497769</v>
      </c>
      <c r="K53" s="38">
        <f t="shared" si="13"/>
        <v>15.726429177030418</v>
      </c>
      <c r="L53" s="40" t="s">
        <v>23</v>
      </c>
      <c r="M53" s="5">
        <v>0</v>
      </c>
      <c r="N53" s="38">
        <f t="shared" si="14"/>
        <v>0</v>
      </c>
      <c r="O53" s="40" t="s">
        <v>4</v>
      </c>
      <c r="P53" s="5">
        <v>0.25837421251935178</v>
      </c>
      <c r="Q53" s="38">
        <f t="shared" si="15"/>
        <v>13.32068288448589</v>
      </c>
      <c r="R53" s="40" t="s">
        <v>39</v>
      </c>
      <c r="S53" s="5">
        <v>9.9176278299299495E-2</v>
      </c>
      <c r="T53" s="38">
        <f t="shared" si="16"/>
        <v>5.1131099346438855</v>
      </c>
      <c r="U53" s="40" t="s">
        <v>23</v>
      </c>
      <c r="V53" s="12">
        <v>0</v>
      </c>
      <c r="W53" s="38">
        <f t="shared" si="17"/>
        <v>0</v>
      </c>
      <c r="X53" s="38">
        <f t="shared" si="18"/>
        <v>85.715997453001478</v>
      </c>
      <c r="Y53" s="40" t="s">
        <v>12</v>
      </c>
      <c r="Z53" s="5">
        <v>0.12</v>
      </c>
      <c r="AA53" s="38">
        <f t="shared" si="7"/>
        <v>11.688545107227469</v>
      </c>
      <c r="AB53" s="38">
        <f t="shared" si="8"/>
        <v>97.404542560228947</v>
      </c>
      <c r="AC53" s="41" t="s">
        <v>23</v>
      </c>
      <c r="AD53" s="42">
        <v>0</v>
      </c>
      <c r="AE53" s="43">
        <f t="shared" si="9"/>
        <v>0</v>
      </c>
      <c r="AF53" s="44">
        <f t="shared" si="10"/>
        <v>97.404542560228947</v>
      </c>
      <c r="AG53"/>
      <c r="AH53" s="41" t="s">
        <v>127</v>
      </c>
      <c r="AI53" s="45">
        <v>8</v>
      </c>
      <c r="AJ53" s="47">
        <v>1</v>
      </c>
      <c r="AK53" s="151">
        <f t="shared" si="11"/>
        <v>779.23634048183158</v>
      </c>
    </row>
    <row r="54" spans="2:37" x14ac:dyDescent="0.25">
      <c r="B54" s="71" t="s">
        <v>128</v>
      </c>
      <c r="C54" s="37" t="s">
        <v>15</v>
      </c>
      <c r="D54" s="37">
        <v>0.5</v>
      </c>
      <c r="E54" s="38">
        <v>32.709999999999994</v>
      </c>
      <c r="F54" s="39">
        <v>2024</v>
      </c>
      <c r="G54" s="5">
        <v>0.18382951680462156</v>
      </c>
      <c r="H54" s="38">
        <f t="shared" si="12"/>
        <v>38.723063494679167</v>
      </c>
      <c r="I54" s="40" t="s">
        <v>1</v>
      </c>
      <c r="J54" s="5">
        <v>0.30503719588497769</v>
      </c>
      <c r="K54" s="38">
        <f t="shared" si="13"/>
        <v>11.811974704492878</v>
      </c>
      <c r="L54" s="40" t="s">
        <v>23</v>
      </c>
      <c r="M54" s="5">
        <v>0</v>
      </c>
      <c r="N54" s="38">
        <f t="shared" si="14"/>
        <v>0</v>
      </c>
      <c r="O54" s="40" t="s">
        <v>4</v>
      </c>
      <c r="P54" s="5">
        <v>0.25837421251935178</v>
      </c>
      <c r="Q54" s="38">
        <f t="shared" si="15"/>
        <v>10.005041036774587</v>
      </c>
      <c r="R54" s="40" t="s">
        <v>39</v>
      </c>
      <c r="S54" s="5">
        <v>9.9176278299299495E-2</v>
      </c>
      <c r="T54" s="38">
        <f t="shared" si="16"/>
        <v>3.8404093217497457</v>
      </c>
      <c r="U54" s="40" t="s">
        <v>153</v>
      </c>
      <c r="V54" s="12">
        <v>0.41250000000000003</v>
      </c>
      <c r="W54" s="38">
        <f t="shared" si="17"/>
        <v>15.973263691555157</v>
      </c>
      <c r="X54" s="38">
        <f t="shared" si="18"/>
        <v>80.353752249251528</v>
      </c>
      <c r="Y54" s="40" t="s">
        <v>12</v>
      </c>
      <c r="Z54" s="5">
        <v>0.12</v>
      </c>
      <c r="AA54" s="38">
        <f t="shared" si="7"/>
        <v>10.957329852170659</v>
      </c>
      <c r="AB54" s="38">
        <f t="shared" si="8"/>
        <v>91.311082101422187</v>
      </c>
      <c r="AC54" s="41" t="s">
        <v>23</v>
      </c>
      <c r="AD54" s="42">
        <v>0</v>
      </c>
      <c r="AE54" s="43">
        <f t="shared" si="9"/>
        <v>0</v>
      </c>
      <c r="AF54" s="44">
        <f t="shared" si="10"/>
        <v>91.311082101422187</v>
      </c>
      <c r="AG54"/>
      <c r="AH54" s="41" t="s">
        <v>80</v>
      </c>
      <c r="AI54" s="45">
        <v>0.25</v>
      </c>
      <c r="AJ54" s="47">
        <v>1</v>
      </c>
      <c r="AK54" s="151">
        <f t="shared" si="11"/>
        <v>22.827770525355547</v>
      </c>
    </row>
    <row r="55" spans="2:37" x14ac:dyDescent="0.25">
      <c r="B55" s="71" t="s">
        <v>129</v>
      </c>
      <c r="C55" s="37" t="s">
        <v>15</v>
      </c>
      <c r="D55" s="37">
        <v>0.5</v>
      </c>
      <c r="E55" s="38">
        <v>32.709999999999994</v>
      </c>
      <c r="F55" s="39">
        <v>2024</v>
      </c>
      <c r="G55" s="5">
        <v>0.18382951680462156</v>
      </c>
      <c r="H55" s="38">
        <f t="shared" si="12"/>
        <v>38.723063494679167</v>
      </c>
      <c r="I55" s="40" t="s">
        <v>1</v>
      </c>
      <c r="J55" s="5">
        <v>0.30503719588497769</v>
      </c>
      <c r="K55" s="38">
        <f t="shared" si="13"/>
        <v>11.811974704492878</v>
      </c>
      <c r="L55" s="40" t="s">
        <v>23</v>
      </c>
      <c r="M55" s="5">
        <v>0</v>
      </c>
      <c r="N55" s="38">
        <f t="shared" si="14"/>
        <v>0</v>
      </c>
      <c r="O55" s="40" t="s">
        <v>4</v>
      </c>
      <c r="P55" s="5">
        <v>0.25837421251935178</v>
      </c>
      <c r="Q55" s="38">
        <f t="shared" si="15"/>
        <v>10.005041036774587</v>
      </c>
      <c r="R55" s="40" t="s">
        <v>40</v>
      </c>
      <c r="S55" s="5">
        <v>0.15742083598307824</v>
      </c>
      <c r="T55" s="38">
        <f t="shared" si="16"/>
        <v>6.0958170271582137</v>
      </c>
      <c r="U55" s="40" t="s">
        <v>153</v>
      </c>
      <c r="V55" s="12">
        <v>0.41250000000000003</v>
      </c>
      <c r="W55" s="38">
        <f t="shared" si="17"/>
        <v>15.973263691555157</v>
      </c>
      <c r="X55" s="38">
        <f t="shared" si="18"/>
        <v>82.609159954660001</v>
      </c>
      <c r="Y55" s="40" t="s">
        <v>12</v>
      </c>
      <c r="Z55" s="5">
        <v>0.12</v>
      </c>
      <c r="AA55" s="38">
        <f t="shared" si="7"/>
        <v>11.264885448362733</v>
      </c>
      <c r="AB55" s="38">
        <f t="shared" si="8"/>
        <v>93.874045403022734</v>
      </c>
      <c r="AC55" s="41" t="s">
        <v>23</v>
      </c>
      <c r="AD55" s="42">
        <v>0</v>
      </c>
      <c r="AE55" s="43">
        <f t="shared" si="9"/>
        <v>0</v>
      </c>
      <c r="AF55" s="44">
        <f t="shared" si="10"/>
        <v>93.874045403022734</v>
      </c>
      <c r="AG55"/>
      <c r="AH55" s="41" t="s">
        <v>125</v>
      </c>
      <c r="AI55" s="45">
        <v>10</v>
      </c>
      <c r="AJ55" s="47">
        <v>1</v>
      </c>
      <c r="AK55" s="151">
        <f t="shared" si="11"/>
        <v>938.74045403022728</v>
      </c>
    </row>
    <row r="56" spans="2:37" x14ac:dyDescent="0.25">
      <c r="B56" s="71" t="s">
        <v>130</v>
      </c>
      <c r="C56" s="37" t="s">
        <v>15</v>
      </c>
      <c r="D56" s="37">
        <v>0.5</v>
      </c>
      <c r="E56" s="38">
        <v>32.709999999999994</v>
      </c>
      <c r="F56" s="39">
        <v>2024</v>
      </c>
      <c r="G56" s="5">
        <v>0.18382951680462156</v>
      </c>
      <c r="H56" s="38">
        <f t="shared" si="12"/>
        <v>38.723063494679167</v>
      </c>
      <c r="I56" s="40" t="s">
        <v>1</v>
      </c>
      <c r="J56" s="5">
        <v>0.30503719588497769</v>
      </c>
      <c r="K56" s="38">
        <f t="shared" si="13"/>
        <v>11.811974704492878</v>
      </c>
      <c r="L56" s="40" t="s">
        <v>23</v>
      </c>
      <c r="M56" s="5">
        <v>0</v>
      </c>
      <c r="N56" s="38">
        <f t="shared" si="14"/>
        <v>0</v>
      </c>
      <c r="O56" s="40" t="s">
        <v>4</v>
      </c>
      <c r="P56" s="5">
        <v>0.25837421251935178</v>
      </c>
      <c r="Q56" s="38">
        <f t="shared" si="15"/>
        <v>10.005041036774587</v>
      </c>
      <c r="R56" s="40" t="s">
        <v>40</v>
      </c>
      <c r="S56" s="5">
        <v>0.15742083598307824</v>
      </c>
      <c r="T56" s="38">
        <f t="shared" si="16"/>
        <v>6.0958170271582137</v>
      </c>
      <c r="U56" s="40" t="s">
        <v>153</v>
      </c>
      <c r="V56" s="12">
        <v>0.41250000000000003</v>
      </c>
      <c r="W56" s="38">
        <f t="shared" si="17"/>
        <v>15.973263691555157</v>
      </c>
      <c r="X56" s="38">
        <f t="shared" si="18"/>
        <v>82.609159954660001</v>
      </c>
      <c r="Y56" s="40" t="s">
        <v>12</v>
      </c>
      <c r="Z56" s="5">
        <v>0.12</v>
      </c>
      <c r="AA56" s="38">
        <f t="shared" si="7"/>
        <v>11.264885448362733</v>
      </c>
      <c r="AB56" s="38">
        <f t="shared" si="8"/>
        <v>93.874045403022734</v>
      </c>
      <c r="AC56" s="41" t="s">
        <v>23</v>
      </c>
      <c r="AD56" s="42">
        <v>0</v>
      </c>
      <c r="AE56" s="43">
        <f t="shared" si="9"/>
        <v>0</v>
      </c>
      <c r="AF56" s="44">
        <f t="shared" si="10"/>
        <v>93.874045403022734</v>
      </c>
      <c r="AG56"/>
      <c r="AH56" s="41" t="s">
        <v>125</v>
      </c>
      <c r="AI56" s="45">
        <v>30</v>
      </c>
      <c r="AJ56" s="47">
        <v>1</v>
      </c>
      <c r="AK56" s="151">
        <f t="shared" si="11"/>
        <v>2816.2213620906819</v>
      </c>
    </row>
    <row r="57" spans="2:37" x14ac:dyDescent="0.25">
      <c r="B57" s="48" t="s">
        <v>131</v>
      </c>
      <c r="C57" s="49" t="s">
        <v>15</v>
      </c>
      <c r="D57" s="49">
        <v>0.5</v>
      </c>
      <c r="E57" s="50">
        <v>32.709999999999994</v>
      </c>
      <c r="F57" s="51">
        <v>2024</v>
      </c>
      <c r="G57" s="7">
        <v>0.18382951680462156</v>
      </c>
      <c r="H57" s="50">
        <f t="shared" si="12"/>
        <v>38.723063494679167</v>
      </c>
      <c r="I57" s="52" t="s">
        <v>1</v>
      </c>
      <c r="J57" s="7">
        <v>0.30503719588497769</v>
      </c>
      <c r="K57" s="50">
        <f t="shared" si="13"/>
        <v>11.811974704492878</v>
      </c>
      <c r="L57" s="52" t="s">
        <v>23</v>
      </c>
      <c r="M57" s="7">
        <v>0</v>
      </c>
      <c r="N57" s="50">
        <f t="shared" si="14"/>
        <v>0</v>
      </c>
      <c r="O57" s="52" t="s">
        <v>4</v>
      </c>
      <c r="P57" s="7">
        <v>0.25837421251935178</v>
      </c>
      <c r="Q57" s="50">
        <f t="shared" si="15"/>
        <v>10.005041036774587</v>
      </c>
      <c r="R57" s="52" t="s">
        <v>40</v>
      </c>
      <c r="S57" s="7">
        <v>0.15742083598307824</v>
      </c>
      <c r="T57" s="50">
        <f t="shared" si="16"/>
        <v>6.0958170271582137</v>
      </c>
      <c r="U57" s="52" t="s">
        <v>153</v>
      </c>
      <c r="V57" s="14">
        <v>0.41250000000000003</v>
      </c>
      <c r="W57" s="50">
        <f t="shared" si="17"/>
        <v>15.973263691555157</v>
      </c>
      <c r="X57" s="50">
        <f t="shared" si="18"/>
        <v>82.609159954660001</v>
      </c>
      <c r="Y57" s="52" t="s">
        <v>12</v>
      </c>
      <c r="Z57" s="7">
        <v>0.12</v>
      </c>
      <c r="AA57" s="50">
        <f t="shared" si="7"/>
        <v>11.264885448362733</v>
      </c>
      <c r="AB57" s="50">
        <f t="shared" si="8"/>
        <v>93.874045403022734</v>
      </c>
      <c r="AC57" s="53" t="s">
        <v>23</v>
      </c>
      <c r="AD57" s="54">
        <v>0</v>
      </c>
      <c r="AE57" s="55">
        <f t="shared" si="9"/>
        <v>0</v>
      </c>
      <c r="AF57" s="56">
        <f t="shared" si="10"/>
        <v>93.874045403022734</v>
      </c>
      <c r="AG57"/>
      <c r="AH57" s="53" t="s">
        <v>125</v>
      </c>
      <c r="AI57" s="60">
        <v>20</v>
      </c>
      <c r="AJ57" s="58">
        <v>1</v>
      </c>
      <c r="AK57" s="152">
        <f t="shared" si="11"/>
        <v>1877.4809080604546</v>
      </c>
    </row>
    <row r="58" spans="2:37" x14ac:dyDescent="0.25">
      <c r="B58" s="59" t="s">
        <v>132</v>
      </c>
      <c r="C58" s="29" t="s">
        <v>14</v>
      </c>
      <c r="D58" s="29">
        <v>0.5</v>
      </c>
      <c r="E58" s="30">
        <v>30.270000000000003</v>
      </c>
      <c r="F58" s="31">
        <v>2024</v>
      </c>
      <c r="G58" s="3">
        <v>0.29629332090106053</v>
      </c>
      <c r="H58" s="30">
        <f t="shared" si="12"/>
        <v>39.238798823675104</v>
      </c>
      <c r="I58" s="32" t="s">
        <v>1</v>
      </c>
      <c r="J58" s="3">
        <v>0.30503719588497769</v>
      </c>
      <c r="K58" s="30">
        <f t="shared" si="13"/>
        <v>11.969293163068615</v>
      </c>
      <c r="L58" s="32" t="s">
        <v>23</v>
      </c>
      <c r="M58" s="3">
        <v>0</v>
      </c>
      <c r="N58" s="30">
        <f t="shared" si="14"/>
        <v>0</v>
      </c>
      <c r="O58" s="32" t="s">
        <v>3</v>
      </c>
      <c r="P58" s="3">
        <v>0.34903051980656241</v>
      </c>
      <c r="Q58" s="30">
        <f t="shared" si="15"/>
        <v>13.695538350012452</v>
      </c>
      <c r="R58" s="32" t="s">
        <v>37</v>
      </c>
      <c r="S58" s="3">
        <v>0.11676480860045257</v>
      </c>
      <c r="T58" s="30">
        <f t="shared" si="16"/>
        <v>4.5817108343580868</v>
      </c>
      <c r="U58" s="32" t="s">
        <v>23</v>
      </c>
      <c r="V58" s="10">
        <v>0</v>
      </c>
      <c r="W58" s="30">
        <f t="shared" si="17"/>
        <v>0</v>
      </c>
      <c r="X58" s="30">
        <f t="shared" si="18"/>
        <v>69.485341171114257</v>
      </c>
      <c r="Y58" s="32" t="s">
        <v>12</v>
      </c>
      <c r="Z58" s="3">
        <v>0.12</v>
      </c>
      <c r="AA58" s="30">
        <f t="shared" si="7"/>
        <v>9.4752737960610318</v>
      </c>
      <c r="AB58" s="30">
        <f t="shared" si="8"/>
        <v>78.960614967175289</v>
      </c>
      <c r="AC58" s="17" t="s">
        <v>23</v>
      </c>
      <c r="AD58" s="33">
        <v>0</v>
      </c>
      <c r="AE58" s="34">
        <f t="shared" si="9"/>
        <v>0</v>
      </c>
      <c r="AF58" s="35">
        <f t="shared" si="10"/>
        <v>78.960614967175289</v>
      </c>
      <c r="AG58"/>
      <c r="AH58" s="17" t="s">
        <v>80</v>
      </c>
      <c r="AI58" s="36">
        <v>0.25</v>
      </c>
      <c r="AJ58" s="36">
        <v>1</v>
      </c>
      <c r="AK58" s="150">
        <f t="shared" si="11"/>
        <v>19.740153741793822</v>
      </c>
    </row>
    <row r="59" spans="2:37" x14ac:dyDescent="0.25">
      <c r="B59" s="71" t="s">
        <v>133</v>
      </c>
      <c r="C59" s="37" t="s">
        <v>13</v>
      </c>
      <c r="D59" s="37">
        <v>0.75</v>
      </c>
      <c r="E59" s="38">
        <v>61.56</v>
      </c>
      <c r="F59" s="39">
        <v>2024</v>
      </c>
      <c r="G59" s="5">
        <v>0.29629332090106053</v>
      </c>
      <c r="H59" s="38">
        <f t="shared" si="12"/>
        <v>79.799816834669286</v>
      </c>
      <c r="I59" s="40" t="s">
        <v>1</v>
      </c>
      <c r="J59" s="5">
        <v>0.30503719588497769</v>
      </c>
      <c r="K59" s="38">
        <f t="shared" si="13"/>
        <v>24.341912359382356</v>
      </c>
      <c r="L59" s="40" t="s">
        <v>23</v>
      </c>
      <c r="M59" s="5">
        <v>0</v>
      </c>
      <c r="N59" s="38">
        <f t="shared" si="14"/>
        <v>0</v>
      </c>
      <c r="O59" s="40" t="s">
        <v>3</v>
      </c>
      <c r="P59" s="5">
        <v>0.34903051980656241</v>
      </c>
      <c r="Q59" s="38">
        <f t="shared" si="15"/>
        <v>27.85257155027309</v>
      </c>
      <c r="R59" s="40" t="s">
        <v>23</v>
      </c>
      <c r="S59" s="5">
        <v>0</v>
      </c>
      <c r="T59" s="38">
        <f t="shared" si="16"/>
        <v>0</v>
      </c>
      <c r="U59" s="40" t="s">
        <v>23</v>
      </c>
      <c r="V59" s="12">
        <v>0</v>
      </c>
      <c r="W59" s="38">
        <f t="shared" si="17"/>
        <v>0</v>
      </c>
      <c r="X59" s="38">
        <f t="shared" si="18"/>
        <v>131.99430074432473</v>
      </c>
      <c r="Y59" s="40" t="s">
        <v>12</v>
      </c>
      <c r="Z59" s="5">
        <v>0.12</v>
      </c>
      <c r="AA59" s="38">
        <f t="shared" si="7"/>
        <v>17.999222828771565</v>
      </c>
      <c r="AB59" s="38">
        <f t="shared" si="8"/>
        <v>149.9935235730963</v>
      </c>
      <c r="AC59" s="41" t="s">
        <v>23</v>
      </c>
      <c r="AD59" s="42">
        <v>0</v>
      </c>
      <c r="AE59" s="43">
        <f t="shared" si="9"/>
        <v>0</v>
      </c>
      <c r="AF59" s="44">
        <f t="shared" si="10"/>
        <v>149.9935235730963</v>
      </c>
      <c r="AG59"/>
      <c r="AH59" s="41" t="s">
        <v>80</v>
      </c>
      <c r="AI59" s="45">
        <v>0.25</v>
      </c>
      <c r="AJ59" s="45">
        <v>1</v>
      </c>
      <c r="AK59" s="151">
        <f t="shared" si="11"/>
        <v>37.498380893274074</v>
      </c>
    </row>
    <row r="60" spans="2:37" x14ac:dyDescent="0.25">
      <c r="B60" s="71" t="s">
        <v>134</v>
      </c>
      <c r="C60" s="37" t="s">
        <v>13</v>
      </c>
      <c r="D60" s="37">
        <v>0.5</v>
      </c>
      <c r="E60" s="38">
        <v>51.28</v>
      </c>
      <c r="F60" s="39">
        <v>2024</v>
      </c>
      <c r="G60" s="5">
        <v>0.29629332090106053</v>
      </c>
      <c r="H60" s="38">
        <f t="shared" si="12"/>
        <v>66.47392149580638</v>
      </c>
      <c r="I60" s="40" t="s">
        <v>1</v>
      </c>
      <c r="J60" s="5">
        <v>0.30503719588497769</v>
      </c>
      <c r="K60" s="38">
        <f t="shared" si="13"/>
        <v>20.277018612558919</v>
      </c>
      <c r="L60" s="40" t="s">
        <v>23</v>
      </c>
      <c r="M60" s="5">
        <v>0</v>
      </c>
      <c r="N60" s="38">
        <f t="shared" si="14"/>
        <v>0</v>
      </c>
      <c r="O60" s="40" t="s">
        <v>10</v>
      </c>
      <c r="P60" s="5">
        <v>0.51374923351876323</v>
      </c>
      <c r="Q60" s="38">
        <f t="shared" si="15"/>
        <v>34.150926217456963</v>
      </c>
      <c r="R60" s="40" t="s">
        <v>23</v>
      </c>
      <c r="S60" s="5">
        <v>0</v>
      </c>
      <c r="T60" s="38">
        <f t="shared" si="16"/>
        <v>0</v>
      </c>
      <c r="U60" s="40" t="s">
        <v>23</v>
      </c>
      <c r="V60" s="12">
        <v>0</v>
      </c>
      <c r="W60" s="38">
        <f t="shared" si="17"/>
        <v>0</v>
      </c>
      <c r="X60" s="38">
        <f t="shared" si="18"/>
        <v>120.90186632582225</v>
      </c>
      <c r="Y60" s="40" t="s">
        <v>12</v>
      </c>
      <c r="Z60" s="5">
        <v>0.12</v>
      </c>
      <c r="AA60" s="38">
        <f t="shared" si="7"/>
        <v>16.486618135339398</v>
      </c>
      <c r="AB60" s="38">
        <f t="shared" si="8"/>
        <v>137.38848446116165</v>
      </c>
      <c r="AC60" s="41" t="s">
        <v>23</v>
      </c>
      <c r="AD60" s="42">
        <v>0</v>
      </c>
      <c r="AE60" s="43">
        <f t="shared" si="9"/>
        <v>0</v>
      </c>
      <c r="AF60" s="44">
        <f t="shared" si="10"/>
        <v>137.38848446116165</v>
      </c>
      <c r="AG60"/>
      <c r="AH60" s="41" t="s">
        <v>125</v>
      </c>
      <c r="AI60" s="45">
        <v>12</v>
      </c>
      <c r="AJ60" s="45">
        <v>1</v>
      </c>
      <c r="AK60" s="151">
        <f t="shared" si="11"/>
        <v>1648.6618135339399</v>
      </c>
    </row>
    <row r="61" spans="2:37" x14ac:dyDescent="0.25">
      <c r="B61" s="48" t="s">
        <v>135</v>
      </c>
      <c r="C61" s="49" t="s">
        <v>13</v>
      </c>
      <c r="D61" s="49">
        <v>0.5</v>
      </c>
      <c r="E61" s="50">
        <v>51.28</v>
      </c>
      <c r="F61" s="51">
        <v>2024</v>
      </c>
      <c r="G61" s="7">
        <v>0.29629332090106053</v>
      </c>
      <c r="H61" s="50">
        <f t="shared" si="12"/>
        <v>66.47392149580638</v>
      </c>
      <c r="I61" s="52" t="s">
        <v>1</v>
      </c>
      <c r="J61" s="7">
        <v>0.30503719588497769</v>
      </c>
      <c r="K61" s="50">
        <f t="shared" si="13"/>
        <v>20.277018612558919</v>
      </c>
      <c r="L61" s="52" t="s">
        <v>23</v>
      </c>
      <c r="M61" s="7">
        <v>0</v>
      </c>
      <c r="N61" s="50">
        <f t="shared" si="14"/>
        <v>0</v>
      </c>
      <c r="O61" s="52" t="s">
        <v>10</v>
      </c>
      <c r="P61" s="7">
        <v>0.51374923351876323</v>
      </c>
      <c r="Q61" s="50">
        <f t="shared" si="15"/>
        <v>34.150926217456963</v>
      </c>
      <c r="R61" s="52" t="s">
        <v>23</v>
      </c>
      <c r="S61" s="7">
        <v>0</v>
      </c>
      <c r="T61" s="50">
        <f t="shared" si="16"/>
        <v>0</v>
      </c>
      <c r="U61" s="52" t="s">
        <v>23</v>
      </c>
      <c r="V61" s="14">
        <v>0</v>
      </c>
      <c r="W61" s="50">
        <f t="shared" si="17"/>
        <v>0</v>
      </c>
      <c r="X61" s="50">
        <f t="shared" si="18"/>
        <v>120.90186632582225</v>
      </c>
      <c r="Y61" s="52" t="s">
        <v>12</v>
      </c>
      <c r="Z61" s="7">
        <v>0.12</v>
      </c>
      <c r="AA61" s="50">
        <f t="shared" si="7"/>
        <v>16.486618135339398</v>
      </c>
      <c r="AB61" s="50">
        <f t="shared" si="8"/>
        <v>137.38848446116165</v>
      </c>
      <c r="AC61" s="53" t="s">
        <v>23</v>
      </c>
      <c r="AD61" s="54">
        <v>0</v>
      </c>
      <c r="AE61" s="55">
        <f t="shared" si="9"/>
        <v>0</v>
      </c>
      <c r="AF61" s="56">
        <f t="shared" si="10"/>
        <v>137.38848446116165</v>
      </c>
      <c r="AG61"/>
      <c r="AH61" s="53" t="s">
        <v>125</v>
      </c>
      <c r="AI61" s="60">
        <v>12</v>
      </c>
      <c r="AJ61" s="60">
        <v>1</v>
      </c>
      <c r="AK61" s="152">
        <f t="shared" si="11"/>
        <v>1648.6618135339399</v>
      </c>
    </row>
    <row r="62" spans="2:37" x14ac:dyDescent="0.25">
      <c r="B62" s="71" t="s">
        <v>31</v>
      </c>
      <c r="C62" s="37" t="s">
        <v>17</v>
      </c>
      <c r="D62" s="37">
        <v>0.5</v>
      </c>
      <c r="E62" s="38">
        <v>43.649999999999991</v>
      </c>
      <c r="F62" s="39">
        <v>2024</v>
      </c>
      <c r="G62" s="5">
        <v>0.29629332090106053</v>
      </c>
      <c r="H62" s="38">
        <f t="shared" si="12"/>
        <v>56.58320345733128</v>
      </c>
      <c r="I62" s="40" t="s">
        <v>1</v>
      </c>
      <c r="J62" s="5">
        <v>0.30503719588497769</v>
      </c>
      <c r="K62" s="38">
        <f t="shared" si="13"/>
        <v>17.25998171681351</v>
      </c>
      <c r="L62" s="40" t="s">
        <v>23</v>
      </c>
      <c r="M62" s="5">
        <v>0</v>
      </c>
      <c r="N62" s="38">
        <f t="shared" si="14"/>
        <v>0</v>
      </c>
      <c r="O62" s="40" t="s">
        <v>23</v>
      </c>
      <c r="P62" s="5">
        <v>0</v>
      </c>
      <c r="Q62" s="38">
        <f t="shared" si="15"/>
        <v>0</v>
      </c>
      <c r="R62" s="40" t="s">
        <v>23</v>
      </c>
      <c r="S62" s="5">
        <v>0</v>
      </c>
      <c r="T62" s="38">
        <f t="shared" si="16"/>
        <v>0</v>
      </c>
      <c r="U62" s="40" t="s">
        <v>23</v>
      </c>
      <c r="V62" s="12">
        <v>0</v>
      </c>
      <c r="W62" s="38">
        <f t="shared" si="17"/>
        <v>0</v>
      </c>
      <c r="X62" s="38">
        <f t="shared" si="18"/>
        <v>73.843185174144793</v>
      </c>
      <c r="Y62" s="40" t="s">
        <v>12</v>
      </c>
      <c r="Z62" s="5">
        <v>0.12</v>
      </c>
      <c r="AA62" s="38">
        <f t="shared" si="7"/>
        <v>10.069525251019741</v>
      </c>
      <c r="AB62" s="38">
        <f t="shared" si="8"/>
        <v>83.912710425164533</v>
      </c>
      <c r="AC62" s="41" t="s">
        <v>23</v>
      </c>
      <c r="AD62" s="42">
        <v>0</v>
      </c>
      <c r="AE62" s="43">
        <f t="shared" si="9"/>
        <v>0</v>
      </c>
      <c r="AF62" s="44">
        <f t="shared" si="10"/>
        <v>83.912710425164533</v>
      </c>
      <c r="AG62"/>
      <c r="AH62" s="41" t="s">
        <v>125</v>
      </c>
      <c r="AI62" s="45">
        <v>6</v>
      </c>
      <c r="AJ62" s="45">
        <v>1</v>
      </c>
      <c r="AK62" s="151">
        <f t="shared" si="11"/>
        <v>503.4762625509872</v>
      </c>
    </row>
    <row r="63" spans="2:37" x14ac:dyDescent="0.25">
      <c r="B63" s="71" t="s">
        <v>136</v>
      </c>
      <c r="C63" s="37" t="s">
        <v>15</v>
      </c>
      <c r="D63" s="37">
        <v>0.5</v>
      </c>
      <c r="E63" s="38">
        <v>32.709999999999994</v>
      </c>
      <c r="F63" s="39">
        <v>2024</v>
      </c>
      <c r="G63" s="5">
        <v>0.29629332090106053</v>
      </c>
      <c r="H63" s="38">
        <f t="shared" si="12"/>
        <v>42.401754526673685</v>
      </c>
      <c r="I63" s="40" t="s">
        <v>1</v>
      </c>
      <c r="J63" s="5">
        <v>0.30503719588497769</v>
      </c>
      <c r="K63" s="38">
        <f t="shared" si="13"/>
        <v>12.934112301419701</v>
      </c>
      <c r="L63" s="40" t="s">
        <v>23</v>
      </c>
      <c r="M63" s="5">
        <v>0</v>
      </c>
      <c r="N63" s="38">
        <f t="shared" si="14"/>
        <v>0</v>
      </c>
      <c r="O63" s="40" t="s">
        <v>5</v>
      </c>
      <c r="P63" s="5">
        <v>0.20496763749357835</v>
      </c>
      <c r="Q63" s="38">
        <f t="shared" si="15"/>
        <v>8.6909874509149461</v>
      </c>
      <c r="R63" s="40" t="s">
        <v>34</v>
      </c>
      <c r="S63" s="5">
        <v>0.1507693005160152</v>
      </c>
      <c r="T63" s="38">
        <f t="shared" si="16"/>
        <v>6.3928828706383722</v>
      </c>
      <c r="U63" s="40" t="s">
        <v>23</v>
      </c>
      <c r="V63" s="12">
        <v>0</v>
      </c>
      <c r="W63" s="38">
        <f t="shared" si="17"/>
        <v>0</v>
      </c>
      <c r="X63" s="38">
        <f t="shared" si="18"/>
        <v>70.419737149646707</v>
      </c>
      <c r="Y63" s="40" t="s">
        <v>12</v>
      </c>
      <c r="Z63" s="5">
        <v>0.12</v>
      </c>
      <c r="AA63" s="38">
        <f t="shared" si="7"/>
        <v>9.602691429497284</v>
      </c>
      <c r="AB63" s="38">
        <f t="shared" si="8"/>
        <v>80.022428579143991</v>
      </c>
      <c r="AC63" s="41" t="s">
        <v>23</v>
      </c>
      <c r="AD63" s="42">
        <v>0</v>
      </c>
      <c r="AE63" s="43">
        <f t="shared" si="9"/>
        <v>0</v>
      </c>
      <c r="AF63" s="44">
        <f t="shared" si="10"/>
        <v>80.022428579143991</v>
      </c>
      <c r="AG63"/>
      <c r="AH63" s="41" t="s">
        <v>80</v>
      </c>
      <c r="AI63" s="45">
        <v>0.25</v>
      </c>
      <c r="AJ63" s="45">
        <v>1</v>
      </c>
      <c r="AK63" s="151">
        <f t="shared" si="11"/>
        <v>20.005607144785998</v>
      </c>
    </row>
    <row r="64" spans="2:37" x14ac:dyDescent="0.25">
      <c r="B64" s="59" t="s">
        <v>32</v>
      </c>
      <c r="C64" s="29" t="s">
        <v>16</v>
      </c>
      <c r="D64" s="29">
        <v>0.5</v>
      </c>
      <c r="E64" s="30">
        <v>18.920000000000002</v>
      </c>
      <c r="F64" s="31">
        <v>2024</v>
      </c>
      <c r="G64" s="3">
        <v>0.18382951680462156</v>
      </c>
      <c r="H64" s="30">
        <f t="shared" si="12"/>
        <v>22.398054457943442</v>
      </c>
      <c r="I64" s="32" t="s">
        <v>1</v>
      </c>
      <c r="J64" s="3">
        <v>0.30503719588497769</v>
      </c>
      <c r="K64" s="30">
        <f t="shared" si="13"/>
        <v>6.8322397251300915</v>
      </c>
      <c r="L64" s="32" t="s">
        <v>23</v>
      </c>
      <c r="M64" s="3">
        <v>0</v>
      </c>
      <c r="N64" s="30">
        <f t="shared" si="14"/>
        <v>0</v>
      </c>
      <c r="O64" s="32" t="s">
        <v>11</v>
      </c>
      <c r="P64" s="3">
        <v>0.20496763749357835</v>
      </c>
      <c r="Q64" s="30">
        <f t="shared" si="15"/>
        <v>4.5908763066971776</v>
      </c>
      <c r="R64" s="32" t="s">
        <v>36</v>
      </c>
      <c r="S64" s="3">
        <v>8.0415179311402865E-2</v>
      </c>
      <c r="T64" s="30">
        <f t="shared" si="16"/>
        <v>1.8011435654620882</v>
      </c>
      <c r="U64" s="32" t="s">
        <v>144</v>
      </c>
      <c r="V64" s="10">
        <v>0.21108395576741337</v>
      </c>
      <c r="W64" s="30">
        <f t="shared" si="17"/>
        <v>4.7278699364766492</v>
      </c>
      <c r="X64" s="30">
        <f t="shared" si="18"/>
        <v>40.35018399170945</v>
      </c>
      <c r="Y64" s="32" t="s">
        <v>12</v>
      </c>
      <c r="Z64" s="3">
        <v>0.12</v>
      </c>
      <c r="AA64" s="30">
        <f t="shared" si="7"/>
        <v>5.5022978170512857</v>
      </c>
      <c r="AB64" s="30">
        <f t="shared" si="8"/>
        <v>45.852481808760736</v>
      </c>
      <c r="AC64" s="17" t="s">
        <v>25</v>
      </c>
      <c r="AD64" s="33">
        <v>0.05</v>
      </c>
      <c r="AE64" s="34">
        <f t="shared" si="9"/>
        <v>2.2926240904380371</v>
      </c>
      <c r="AF64" s="35">
        <f t="shared" si="10"/>
        <v>48.145105899198775</v>
      </c>
      <c r="AG64"/>
      <c r="AH64" s="17" t="s">
        <v>80</v>
      </c>
      <c r="AI64" s="36">
        <v>0.25</v>
      </c>
      <c r="AJ64" s="36">
        <v>1</v>
      </c>
      <c r="AK64" s="150">
        <f t="shared" si="11"/>
        <v>12.036276474799694</v>
      </c>
    </row>
    <row r="65" spans="1:37" x14ac:dyDescent="0.25">
      <c r="B65" s="48" t="s">
        <v>137</v>
      </c>
      <c r="C65" s="49" t="s">
        <v>16</v>
      </c>
      <c r="D65" s="49">
        <v>0.75</v>
      </c>
      <c r="E65" s="50">
        <v>24.04</v>
      </c>
      <c r="F65" s="51">
        <v>2024</v>
      </c>
      <c r="G65" s="7">
        <v>0.18382951680462156</v>
      </c>
      <c r="H65" s="50">
        <f t="shared" si="12"/>
        <v>28.4592615839831</v>
      </c>
      <c r="I65" s="52" t="s">
        <v>1</v>
      </c>
      <c r="J65" s="7">
        <v>0.30503719588497769</v>
      </c>
      <c r="K65" s="50">
        <f t="shared" si="13"/>
        <v>8.6811333505352728</v>
      </c>
      <c r="L65" s="52" t="s">
        <v>23</v>
      </c>
      <c r="M65" s="7">
        <v>0</v>
      </c>
      <c r="N65" s="50">
        <f t="shared" si="14"/>
        <v>0</v>
      </c>
      <c r="O65" s="52" t="s">
        <v>11</v>
      </c>
      <c r="P65" s="7">
        <v>0.20496763749357835</v>
      </c>
      <c r="Q65" s="50">
        <f t="shared" si="15"/>
        <v>5.8332276116807682</v>
      </c>
      <c r="R65" s="52" t="s">
        <v>37</v>
      </c>
      <c r="S65" s="7">
        <v>0.11676480860045257</v>
      </c>
      <c r="T65" s="50">
        <f t="shared" si="16"/>
        <v>3.3230402317639993</v>
      </c>
      <c r="U65" s="52" t="s">
        <v>144</v>
      </c>
      <c r="V65" s="14">
        <v>0.21108395576741337</v>
      </c>
      <c r="W65" s="50">
        <f t="shared" si="17"/>
        <v>6.0072935133667356</v>
      </c>
      <c r="X65" s="50">
        <f t="shared" si="18"/>
        <v>52.303956291329868</v>
      </c>
      <c r="Y65" s="52" t="s">
        <v>12</v>
      </c>
      <c r="Z65" s="7">
        <v>0.12</v>
      </c>
      <c r="AA65" s="50">
        <f t="shared" si="7"/>
        <v>7.1323576760904359</v>
      </c>
      <c r="AB65" s="50">
        <f t="shared" si="8"/>
        <v>59.436313967420304</v>
      </c>
      <c r="AC65" s="53" t="s">
        <v>25</v>
      </c>
      <c r="AD65" s="54">
        <v>0.05</v>
      </c>
      <c r="AE65" s="55">
        <f t="shared" si="9"/>
        <v>2.9718156983710156</v>
      </c>
      <c r="AF65" s="56">
        <f t="shared" si="10"/>
        <v>62.408129665791321</v>
      </c>
      <c r="AG65"/>
      <c r="AH65" s="53" t="s">
        <v>80</v>
      </c>
      <c r="AI65" s="60">
        <v>0.25</v>
      </c>
      <c r="AJ65" s="60">
        <v>1</v>
      </c>
      <c r="AK65" s="152">
        <f t="shared" si="11"/>
        <v>15.60203241644783</v>
      </c>
    </row>
    <row r="66" spans="1:37" x14ac:dyDescent="0.25">
      <c r="B66" s="48" t="s">
        <v>157</v>
      </c>
      <c r="C66" s="49" t="s">
        <v>18</v>
      </c>
      <c r="D66" s="49">
        <v>0.75</v>
      </c>
      <c r="E66" s="50">
        <v>45.650000000000006</v>
      </c>
      <c r="F66" s="51">
        <v>2024</v>
      </c>
      <c r="G66" s="7">
        <v>0.29629332090106053</v>
      </c>
      <c r="H66" s="50">
        <f t="shared" si="12"/>
        <v>59.175790099133422</v>
      </c>
      <c r="I66" s="52" t="s">
        <v>1</v>
      </c>
      <c r="J66" s="7">
        <v>0.30503719588497769</v>
      </c>
      <c r="K66" s="50">
        <f t="shared" si="13"/>
        <v>18.050817076117685</v>
      </c>
      <c r="L66" s="52" t="s">
        <v>23</v>
      </c>
      <c r="M66" s="7">
        <v>0</v>
      </c>
      <c r="N66" s="50">
        <f t="shared" si="14"/>
        <v>0</v>
      </c>
      <c r="O66" s="52" t="s">
        <v>7</v>
      </c>
      <c r="P66" s="7">
        <v>0.34903051980656241</v>
      </c>
      <c r="Q66" s="50">
        <f t="shared" si="15"/>
        <v>20.654156778264568</v>
      </c>
      <c r="R66" s="52" t="s">
        <v>35</v>
      </c>
      <c r="S66" s="7">
        <v>4.690274746974156E-2</v>
      </c>
      <c r="T66" s="50">
        <f t="shared" si="16"/>
        <v>2.7755071393420878</v>
      </c>
      <c r="U66" s="52" t="s">
        <v>23</v>
      </c>
      <c r="V66" s="14">
        <v>0</v>
      </c>
      <c r="W66" s="50">
        <f t="shared" si="17"/>
        <v>0</v>
      </c>
      <c r="X66" s="50">
        <f t="shared" si="18"/>
        <v>100.65627109285775</v>
      </c>
      <c r="Y66" s="52" t="s">
        <v>12</v>
      </c>
      <c r="Z66" s="7">
        <v>0.12</v>
      </c>
      <c r="AA66" s="50">
        <f t="shared" ref="AA66:AA68" si="19">AB66-X66</f>
        <v>13.72585514902606</v>
      </c>
      <c r="AB66" s="50">
        <f t="shared" ref="AB66:AB68" si="20">X66/(1-Z66)</f>
        <v>114.38212624188381</v>
      </c>
      <c r="AC66" s="53" t="s">
        <v>23</v>
      </c>
      <c r="AD66" s="54">
        <v>0</v>
      </c>
      <c r="AE66" s="55">
        <f t="shared" ref="AE66:AE68" si="21">AD66*AB66</f>
        <v>0</v>
      </c>
      <c r="AF66" s="56">
        <f t="shared" ref="AF66:AF68" si="22">AB66+AE66</f>
        <v>114.38212624188381</v>
      </c>
      <c r="AG66" s="100"/>
      <c r="AH66" s="53" t="s">
        <v>80</v>
      </c>
      <c r="AI66" s="60">
        <v>0.25</v>
      </c>
      <c r="AJ66" s="60">
        <v>1</v>
      </c>
      <c r="AK66" s="152">
        <f t="shared" ref="AK66:AK68" si="23">IF(AI66="",AF66,AF66*AI66*AJ66)</f>
        <v>28.595531560470953</v>
      </c>
    </row>
    <row r="67" spans="1:37" x14ac:dyDescent="0.25">
      <c r="B67" s="4" t="s">
        <v>138</v>
      </c>
      <c r="C67" s="37" t="s">
        <v>19</v>
      </c>
      <c r="D67" s="37">
        <v>0.5</v>
      </c>
      <c r="E67" s="38">
        <v>12.99</v>
      </c>
      <c r="F67" s="39">
        <v>2024</v>
      </c>
      <c r="G67" s="5">
        <v>0.29629332090106053</v>
      </c>
      <c r="H67" s="38">
        <f t="shared" si="12"/>
        <v>16.838850238504776</v>
      </c>
      <c r="I67" s="40" t="s">
        <v>1</v>
      </c>
      <c r="J67" s="5">
        <v>0.30503719588497769</v>
      </c>
      <c r="K67" s="38">
        <f t="shared" si="13"/>
        <v>5.1364756586805846</v>
      </c>
      <c r="L67" s="40" t="s">
        <v>23</v>
      </c>
      <c r="M67" s="5">
        <v>0</v>
      </c>
      <c r="N67" s="38">
        <f t="shared" si="14"/>
        <v>0</v>
      </c>
      <c r="O67" s="40" t="s">
        <v>6</v>
      </c>
      <c r="P67" s="5">
        <v>0.25520276182867313</v>
      </c>
      <c r="Q67" s="38">
        <f t="shared" si="15"/>
        <v>4.2973210868858303</v>
      </c>
      <c r="R67" s="40" t="s">
        <v>36</v>
      </c>
      <c r="S67" s="5">
        <v>8.0415179311402865E-2</v>
      </c>
      <c r="T67" s="38">
        <f t="shared" si="16"/>
        <v>1.3540991613272204</v>
      </c>
      <c r="U67" s="40" t="s">
        <v>23</v>
      </c>
      <c r="V67" s="12">
        <v>0</v>
      </c>
      <c r="W67" s="38">
        <f t="shared" si="17"/>
        <v>0</v>
      </c>
      <c r="X67" s="38">
        <f t="shared" si="18"/>
        <v>27.62674614539841</v>
      </c>
      <c r="Y67" s="40" t="s">
        <v>12</v>
      </c>
      <c r="Z67" s="5">
        <v>0.12</v>
      </c>
      <c r="AA67" s="38">
        <f t="shared" si="19"/>
        <v>3.7672835652816019</v>
      </c>
      <c r="AB67" s="38">
        <f t="shared" si="20"/>
        <v>31.394029710680012</v>
      </c>
      <c r="AC67" s="41" t="s">
        <v>23</v>
      </c>
      <c r="AD67" s="42">
        <v>0</v>
      </c>
      <c r="AE67" s="43">
        <f t="shared" si="21"/>
        <v>0</v>
      </c>
      <c r="AF67" s="44">
        <f t="shared" si="22"/>
        <v>31.394029710680012</v>
      </c>
      <c r="AG67"/>
      <c r="AH67" s="41" t="s">
        <v>7</v>
      </c>
      <c r="AI67" s="45">
        <v>16</v>
      </c>
      <c r="AJ67" s="45">
        <v>1</v>
      </c>
      <c r="AK67" s="151">
        <f t="shared" si="23"/>
        <v>502.3044753708802</v>
      </c>
    </row>
    <row r="68" spans="1:37" x14ac:dyDescent="0.25">
      <c r="B68" s="6" t="s">
        <v>139</v>
      </c>
      <c r="C68" s="49" t="s">
        <v>19</v>
      </c>
      <c r="D68" s="49">
        <v>0.75</v>
      </c>
      <c r="E68" s="50">
        <v>14.39</v>
      </c>
      <c r="F68" s="51">
        <v>2024</v>
      </c>
      <c r="G68" s="7">
        <v>0.29629332090106053</v>
      </c>
      <c r="H68" s="50">
        <f t="shared" si="12"/>
        <v>18.653660887766261</v>
      </c>
      <c r="I68" s="52" t="s">
        <v>1</v>
      </c>
      <c r="J68" s="7">
        <v>0.30503719588497769</v>
      </c>
      <c r="K68" s="50">
        <f t="shared" si="13"/>
        <v>5.6900604101935039</v>
      </c>
      <c r="L68" s="52" t="s">
        <v>23</v>
      </c>
      <c r="M68" s="7">
        <v>0</v>
      </c>
      <c r="N68" s="50">
        <f t="shared" si="14"/>
        <v>0</v>
      </c>
      <c r="O68" s="52" t="s">
        <v>11</v>
      </c>
      <c r="P68" s="7">
        <v>0.20496763749357835</v>
      </c>
      <c r="Q68" s="50">
        <f t="shared" si="15"/>
        <v>3.8233968027718159</v>
      </c>
      <c r="R68" s="52" t="s">
        <v>36</v>
      </c>
      <c r="S68" s="7">
        <v>8.0415179311402865E-2</v>
      </c>
      <c r="T68" s="50">
        <f t="shared" si="16"/>
        <v>1.5000374851038263</v>
      </c>
      <c r="U68" s="52" t="s">
        <v>23</v>
      </c>
      <c r="V68" s="14">
        <v>0</v>
      </c>
      <c r="W68" s="50">
        <f t="shared" si="17"/>
        <v>0</v>
      </c>
      <c r="X68" s="50">
        <f t="shared" si="18"/>
        <v>29.667155585835403</v>
      </c>
      <c r="Y68" s="52" t="s">
        <v>12</v>
      </c>
      <c r="Z68" s="7">
        <v>0.12</v>
      </c>
      <c r="AA68" s="50">
        <f t="shared" si="19"/>
        <v>4.0455212162502789</v>
      </c>
      <c r="AB68" s="50">
        <f t="shared" si="20"/>
        <v>33.712676802085682</v>
      </c>
      <c r="AC68" s="53" t="s">
        <v>23</v>
      </c>
      <c r="AD68" s="94">
        <v>0</v>
      </c>
      <c r="AE68" s="95">
        <f t="shared" si="21"/>
        <v>0</v>
      </c>
      <c r="AF68" s="96">
        <f t="shared" si="22"/>
        <v>33.712676802085682</v>
      </c>
      <c r="AG68"/>
      <c r="AH68" s="53" t="s">
        <v>80</v>
      </c>
      <c r="AI68" s="60">
        <v>0.25</v>
      </c>
      <c r="AJ68" s="60">
        <v>1</v>
      </c>
      <c r="AK68" s="152">
        <f t="shared" si="23"/>
        <v>8.4281692005214204</v>
      </c>
    </row>
    <row r="69" spans="1:37" customFormat="1" x14ac:dyDescent="0.25">
      <c r="AK69" s="154"/>
    </row>
    <row r="70" spans="1:37" customFormat="1" x14ac:dyDescent="0.25">
      <c r="AK70" s="154"/>
    </row>
    <row r="71" spans="1:37" customFormat="1" x14ac:dyDescent="0.25">
      <c r="A71" s="1"/>
      <c r="AK71" s="154"/>
    </row>
    <row r="72" spans="1:37" customFormat="1" x14ac:dyDescent="0.25">
      <c r="AK72" s="154"/>
    </row>
    <row r="73" spans="1:37" customFormat="1" x14ac:dyDescent="0.25">
      <c r="AK73" s="154"/>
    </row>
    <row r="74" spans="1:37" customFormat="1" x14ac:dyDescent="0.25">
      <c r="AK74" s="154"/>
    </row>
    <row r="75" spans="1:37" customFormat="1" x14ac:dyDescent="0.25">
      <c r="AK75" s="154"/>
    </row>
    <row r="76" spans="1:37" customFormat="1" x14ac:dyDescent="0.25">
      <c r="AK76" s="154"/>
    </row>
    <row r="77" spans="1:37" customFormat="1" x14ac:dyDescent="0.25">
      <c r="AK77" s="154"/>
    </row>
    <row r="78" spans="1:37" customFormat="1" x14ac:dyDescent="0.25">
      <c r="AK78" s="154"/>
    </row>
    <row r="79" spans="1:37" customFormat="1" x14ac:dyDescent="0.25">
      <c r="AK79" s="154"/>
    </row>
    <row r="80" spans="1:37" customFormat="1" x14ac:dyDescent="0.25">
      <c r="AK80" s="154"/>
    </row>
    <row r="81" spans="2:37" customFormat="1" x14ac:dyDescent="0.25">
      <c r="AK81" s="154"/>
    </row>
    <row r="82" spans="2:37" customFormat="1" x14ac:dyDescent="0.25">
      <c r="AK82" s="154"/>
    </row>
    <row r="83" spans="2:37" customFormat="1" x14ac:dyDescent="0.25">
      <c r="AK83" s="154"/>
    </row>
    <row r="84" spans="2:37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 s="154"/>
    </row>
    <row r="85" spans="2:37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 s="154"/>
    </row>
    <row r="86" spans="2:37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 s="154"/>
    </row>
  </sheetData>
  <sheetProtection algorithmName="SHA-512" hashValue="ckTkSRULwImdxOzm4BIlWQAAScJOoKxSj5onWC5d0a6wzo+jtpyqysmlwFYmlj1eJdHRXCJhLy/zF25iBNVDiA==" saltValue="9sOBbUj6yPCiobUK709jUw==" spinCount="100000" sheet="1" objects="1" scenarios="1"/>
  <dataValidations count="2">
    <dataValidation type="list" allowBlank="1" showInputMessage="1" showErrorMessage="1" sqref="R31:R68 R4:R27" xr:uid="{6DB17497-9A48-463E-910B-A919BAA8D6FE}">
      <formula1>#REF!</formula1>
    </dataValidation>
    <dataValidation type="list" allowBlank="1" showInputMessage="1" showErrorMessage="1" sqref="F31:F68 F4:F27 I31:I68 I4:I27 U31:U68 O31:O68 L4:L27 O4:O27 U4:U27 L31:L68 Y4:Y27 Y31:Y68 AC4:AC27 AC31:AC68 AH4:AH68 C4:C68" xr:uid="{982B265B-985D-4919-87AE-FD54E68CE7C5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F2AEEB-4AB8-480A-85B5-4BB07344B2FA}"/>
</file>

<file path=customXml/itemProps2.xml><?xml version="1.0" encoding="utf-8"?>
<ds:datastoreItem xmlns:ds="http://schemas.openxmlformats.org/officeDocument/2006/customXml" ds:itemID="{2EF1866A-C58F-4DC8-8488-E72D2C326549}"/>
</file>

<file path=customXml/itemProps3.xml><?xml version="1.0" encoding="utf-8"?>
<ds:datastoreItem xmlns:ds="http://schemas.openxmlformats.org/officeDocument/2006/customXml" ds:itemID="{405CE5D4-EF15-4508-BFE7-DAD24FD0D0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 Summary</vt:lpstr>
      <vt:lpstr>Rest of State - Brick Dev</vt:lpstr>
      <vt:lpstr>Geo Diff - Brick Dev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Optumas</dc:creator>
  <cp:lastModifiedBy>Peter DeFries</cp:lastModifiedBy>
  <dcterms:created xsi:type="dcterms:W3CDTF">2021-10-05T07:48:42Z</dcterms:created>
  <dcterms:modified xsi:type="dcterms:W3CDTF">2023-09-15T14:33:06Z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0x010100100AE20617EFFE49AB2E56405D231937</vt:lpwstr>
  </property>
</Properties>
</file>